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date1904="1" showInkAnnotation="0" autoCompressPictures="0"/>
  <mc:AlternateContent xmlns:mc="http://schemas.openxmlformats.org/markup-compatibility/2006">
    <mc:Choice Requires="x15">
      <x15ac:absPath xmlns:x15ac="http://schemas.microsoft.com/office/spreadsheetml/2010/11/ac" url="C:\Users\heath\Documents\BRIT\HPL Project\Final Products and Outreach\Final Products to GSA\"/>
    </mc:Choice>
  </mc:AlternateContent>
  <xr:revisionPtr revIDLastSave="0" documentId="13_ncr:1_{B1DE37B2-9292-43A6-96AC-C6493AC2EC66}" xr6:coauthVersionLast="28" xr6:coauthVersionMax="28" xr10:uidLastSave="{00000000-0000-0000-0000-000000000000}"/>
  <bookViews>
    <workbookView xWindow="0" yWindow="0" windowWidth="17256" windowHeight="5628" tabRatio="500" xr2:uid="{00000000-000D-0000-FFFF-FFFF00000000}"/>
  </bookViews>
  <sheets>
    <sheet name="Instructions" sheetId="3" r:id="rId1"/>
    <sheet name="Inputs" sheetId="1" r:id="rId2"/>
    <sheet name="Results" sheetId="2" r:id="rId3"/>
    <sheet name="ET &amp; Rainfall examples" sheetId="4" r:id="rId4"/>
  </sheets>
  <definedNames>
    <definedName name="_ftn1" localSheetId="1">Inputs!$A$40</definedName>
    <definedName name="_ftnref" localSheetId="1">Inputs!#REF!</definedName>
  </definedNames>
  <calcPr calcId="171027"/>
  <extLst>
    <ext xmlns:mx="http://schemas.microsoft.com/office/mac/excel/2008/main" uri="http://schemas.microsoft.com/office/mac/excel/2008/main">
      <mx:ArchID Flags="2"/>
    </ext>
  </extLst>
</workbook>
</file>

<file path=xl/calcChain.xml><?xml version="1.0" encoding="utf-8"?>
<calcChain xmlns="http://schemas.openxmlformats.org/spreadsheetml/2006/main">
  <c r="B23" i="1" l="1"/>
  <c r="I14" i="1"/>
  <c r="I15" i="1"/>
  <c r="I16" i="1"/>
  <c r="I17" i="1"/>
  <c r="I18" i="1"/>
  <c r="I20" i="1"/>
  <c r="I21" i="1"/>
  <c r="I22" i="1"/>
  <c r="G14" i="1"/>
  <c r="G15" i="1"/>
  <c r="G28" i="1" s="1"/>
  <c r="G16" i="1"/>
  <c r="G17" i="1"/>
  <c r="G18" i="1"/>
  <c r="G20" i="1"/>
  <c r="G21" i="1"/>
  <c r="G22" i="1"/>
  <c r="I36" i="1"/>
  <c r="I38" i="1"/>
  <c r="H14" i="1"/>
  <c r="H15" i="1"/>
  <c r="H16" i="1"/>
  <c r="H17" i="1"/>
  <c r="H18" i="1"/>
  <c r="H23" i="1"/>
  <c r="G44" i="1" s="1"/>
  <c r="J31" i="1"/>
  <c r="C25" i="2" s="1"/>
  <c r="J36" i="1"/>
  <c r="C27" i="2" s="1"/>
  <c r="J32" i="1"/>
  <c r="J30" i="1"/>
  <c r="J29" i="1"/>
  <c r="C23" i="2" s="1"/>
  <c r="J27" i="1"/>
  <c r="C22" i="2" s="1"/>
  <c r="G49" i="1"/>
  <c r="B21" i="2" s="1"/>
  <c r="C26" i="2"/>
  <c r="C24" i="2"/>
  <c r="I23" i="1" l="1"/>
  <c r="G46" i="1" s="1"/>
  <c r="G23" i="1"/>
  <c r="G34" i="1"/>
  <c r="G35" i="1" s="1"/>
  <c r="G33" i="1"/>
  <c r="G52" i="1"/>
  <c r="B6" i="2" s="1"/>
  <c r="G43" i="1" l="1"/>
  <c r="G42" i="1"/>
  <c r="I33" i="1"/>
  <c r="G47" i="1" s="1"/>
  <c r="G45" i="1" s="1"/>
  <c r="C13" i="2" s="1"/>
  <c r="G53" i="1"/>
  <c r="B13" i="2" s="1"/>
  <c r="D13" i="2" l="1"/>
  <c r="B9" i="2"/>
  <c r="C6" i="2"/>
  <c r="D6" i="2" s="1"/>
</calcChain>
</file>

<file path=xl/sharedStrings.xml><?xml version="1.0" encoding="utf-8"?>
<sst xmlns="http://schemas.openxmlformats.org/spreadsheetml/2006/main" count="232" uniqueCount="207">
  <si>
    <t>gallons / year</t>
    <phoneticPr fontId="1" type="noConversion"/>
  </si>
  <si>
    <t>The U.S. EPA provides helpful lists of low-water use plants that are stuitable for your state [3]. The Lady Bird Johnson Wildflower Center native plant lists [1] can also be filtered to search for those that do well with low soil moisture.</t>
    <phoneticPr fontId="1" type="noConversion"/>
  </si>
  <si>
    <t>None</t>
  </si>
  <si>
    <t>weekly</t>
  </si>
  <si>
    <r>
      <t xml:space="preserve">NOTE:  A </t>
    </r>
    <r>
      <rPr>
        <b/>
        <i/>
        <sz val="12"/>
        <rFont val="Helvetica"/>
      </rPr>
      <t>positive number</t>
    </r>
    <r>
      <rPr>
        <i/>
        <sz val="12"/>
        <rFont val="Helvetica"/>
      </rPr>
      <t xml:space="preserve"> indicates the landscape is a net carbon source, and emissions exceed the amount of carbon sequestered by the landscape.  A </t>
    </r>
    <r>
      <rPr>
        <b/>
        <i/>
        <sz val="12"/>
        <rFont val="Helvetica"/>
      </rPr>
      <t>negative number</t>
    </r>
    <r>
      <rPr>
        <i/>
        <sz val="12"/>
        <rFont val="Helvetica"/>
      </rPr>
      <t xml:space="preserve"> in this section indicates the landscape is a net carbon sink, and carbon sequestration exceeds the emissions associated with the landscape.  </t>
    </r>
    <phoneticPr fontId="1" type="noConversion"/>
  </si>
  <si>
    <t>*For comparison, your landscape is compared to a conventional landscape with the following characteristics:  turf grass only; no native plant species; irrigated with potable water and conventional sprinkler system with no weather-based irrigation controller; uses industry-standard recommendations for fertilizer and pesticide; and is mowed weekly.</t>
    <phoneticPr fontId="1" type="noConversion"/>
  </si>
  <si>
    <t>EXPECTED POTABLE WATER USE</t>
    <phoneticPr fontId="1" type="noConversion"/>
  </si>
  <si>
    <t>ESTIMATED CARBON FOOTPRINT ANNUALLY</t>
    <phoneticPr fontId="1" type="noConversion"/>
  </si>
  <si>
    <t>Shrubs/bushes are woody species that generally have smaller diameter and height than trees, often with multiple stems growing from ground level rather than one trunk.</t>
    <phoneticPr fontId="1" type="noConversion"/>
  </si>
  <si>
    <t>industry-standard recommendations for fertilizer and pesticide</t>
    <phoneticPr fontId="1" type="noConversion"/>
  </si>
  <si>
    <t>ESTIMATED BENEFITS TO POLLINATORS</t>
    <phoneticPr fontId="1" type="noConversion"/>
  </si>
  <si>
    <t>RESULTS (iink to Results tab)</t>
    <phoneticPr fontId="1" type="noConversion"/>
  </si>
  <si>
    <t>Area covered by annual flowers</t>
    <phoneticPr fontId="1" type="noConversion"/>
  </si>
  <si>
    <t>Carbon stored (g)</t>
    <phoneticPr fontId="1" type="noConversion"/>
  </si>
  <si>
    <t>Carbon seq (g / yr)</t>
    <phoneticPr fontId="1" type="noConversion"/>
  </si>
  <si>
    <t>Pollinators</t>
    <phoneticPr fontId="1" type="noConversion"/>
  </si>
  <si>
    <t>https://www.wildflower.org/collections/</t>
  </si>
  <si>
    <t>Carbon footprint estimated for your landscape</t>
    <phoneticPr fontId="1" type="noConversion"/>
  </si>
  <si>
    <t>Gallup</t>
  </si>
  <si>
    <t>NM</t>
  </si>
  <si>
    <t>Houston</t>
  </si>
  <si>
    <t>Corpus Christi</t>
  </si>
  <si>
    <t>San Antonio</t>
  </si>
  <si>
    <t>Baton Rouge</t>
  </si>
  <si>
    <t>Amarillo</t>
  </si>
  <si>
    <t>TX</t>
  </si>
  <si>
    <t>LA</t>
  </si>
  <si>
    <t xml:space="preserve">
This tool is intended to help users explore estimates of the environmental outcomes associated with various design &amp; management options in developed landscapes.  This tool focuses on common options in developed landscapes that impact water conservation, pollinators, and carbon footprint.</t>
    <phoneticPr fontId="1" type="noConversion"/>
  </si>
  <si>
    <t>The Xerces Society for Invertebrate Conservation provides descriptions of pollinator nest sites [6].  The Lady Bird Johnson Wildflower Center provides list of native plants that provide nesting material for pollinators [7].</t>
    <phoneticPr fontId="1" type="noConversion"/>
  </si>
  <si>
    <t>no irrigation</t>
    <phoneticPr fontId="1" type="noConversion"/>
  </si>
  <si>
    <t>Carbon = industry-standard, weekly mowing, potable water use</t>
    <phoneticPr fontId="1" type="noConversion"/>
  </si>
  <si>
    <t>INPUTS</t>
    <phoneticPr fontId="1" type="noConversion"/>
  </si>
  <si>
    <t>(gallons/year)</t>
    <phoneticPr fontId="1" type="noConversion"/>
  </si>
  <si>
    <t>The Lady Bird Johnson Wildflower Center lists native plants from every state [1].  You can also check the USDA PLANTS database to determine the native range for specific plant species [2].</t>
    <phoneticPr fontId="1" type="noConversion"/>
  </si>
  <si>
    <t>Area covered by ornamental grasses and/or herbaceous perennials</t>
    <phoneticPr fontId="1" type="noConversion"/>
  </si>
  <si>
    <t>The Xerces Society for Invertebrate Conservation and the Lady Bird Johnson Wildflower Center provide lists of plant species that support pollinators [4, 5].</t>
    <phoneticPr fontId="1" type="noConversion"/>
  </si>
  <si>
    <t>RESOURCES</t>
    <phoneticPr fontId="1" type="noConversion"/>
  </si>
  <si>
    <t>Early to late season bloom time</t>
    <phoneticPr fontId="1" type="noConversion"/>
  </si>
  <si>
    <t>Flowering plants configured in large clumps</t>
    <phoneticPr fontId="1" type="noConversion"/>
  </si>
  <si>
    <t>https://plants.usda.gov</t>
  </si>
  <si>
    <t>https://xerces.org/pollinator-conservation/plant-lists/</t>
  </si>
  <si>
    <t>https://xerces.org/providing-nest-sites-for-pollinators/</t>
  </si>
  <si>
    <t>never</t>
    <phoneticPr fontId="1" type="noConversion"/>
  </si>
  <si>
    <t>conventional sprinkler system</t>
    <phoneticPr fontId="1" type="noConversion"/>
  </si>
  <si>
    <t>Sources:  International Water Management Institute Online Climate Summary Service Model for average annual evapotranspiration and National Weather Service for average annual rainfall</t>
    <phoneticPr fontId="1" type="noConversion"/>
  </si>
  <si>
    <t>POLLINATOR-FRIENDLY LANDSCAPES:  Estimated benefits to pollinators from your landscape design and maintenance practices</t>
    <phoneticPr fontId="1" type="noConversion"/>
  </si>
  <si>
    <t>https://www.wildflower.org/collections/collection.php?collection=xerces_nesting</t>
  </si>
  <si>
    <t>https://www.wildflower.org/plants/</t>
  </si>
  <si>
    <t>grams C / year</t>
    <phoneticPr fontId="1" type="noConversion"/>
  </si>
  <si>
    <t>grams C</t>
    <phoneticPr fontId="1" type="noConversion"/>
  </si>
  <si>
    <t>every few months or less frequently</t>
    <phoneticPr fontId="1" type="noConversion"/>
  </si>
  <si>
    <t>EXPECTED CARBON STORED ABOVE AND BELOWGROUND (G C)</t>
    <phoneticPr fontId="1" type="noConversion"/>
  </si>
  <si>
    <t>amount sequestered by landscape</t>
    <phoneticPr fontId="1" type="noConversion"/>
  </si>
  <si>
    <t>EXPECTED TOTAL WATER USE (including non-potable sources)</t>
    <phoneticPr fontId="1" type="noConversion"/>
  </si>
  <si>
    <t>gallons / year</t>
    <phoneticPr fontId="1" type="noConversion"/>
  </si>
  <si>
    <t>http://landscapeforlife.org/soil/use-mulch/</t>
  </si>
  <si>
    <t>http://landscapeforlife.org/soil/use-compost/</t>
  </si>
  <si>
    <t>http://landscapeforlife.org/soil/appropriate-fertilizer-use/</t>
  </si>
  <si>
    <t>Water requirements for a conventional landscape of similar size*</t>
    <phoneticPr fontId="1" type="noConversion"/>
  </si>
  <si>
    <t>Ornamental grasses have more structure and texture than traditional turf grasses.  Herbaceous perennials persist for multiple growing seasons.</t>
    <phoneticPr fontId="1" type="noConversion"/>
  </si>
  <si>
    <t>If you have different irrigation types for different zones, please select the type that covers the majority of your landscape.  The U.S. EPA's WaterSense program provides guidance for efficient irrigation equipment and practices [10].</t>
    <phoneticPr fontId="1" type="noConversion"/>
  </si>
  <si>
    <t xml:space="preserve">low-flow, low-volume irrigation (also called drip irrigation or micro-irrigation) </t>
    <phoneticPr fontId="1" type="noConversion"/>
  </si>
  <si>
    <t>https://www.epa.gov/watersense/irrigation-controllers</t>
  </si>
  <si>
    <t>https://www.wildflower.org/collections/collection.php?collection=xerces_native</t>
  </si>
  <si>
    <t>https://www.epa.gov/watersense/what-plant</t>
  </si>
  <si>
    <r>
      <t xml:space="preserve">STEP 1:  Enter the average reference evapotranspiration rate, in </t>
    </r>
    <r>
      <rPr>
        <b/>
        <u/>
        <sz val="16"/>
        <rFont val="Helvetica"/>
      </rPr>
      <t>inches</t>
    </r>
    <r>
      <rPr>
        <b/>
        <sz val="16"/>
        <rFont val="Helvetica"/>
      </rPr>
      <t xml:space="preserve">, for your location. </t>
    </r>
    <phoneticPr fontId="1" type="noConversion"/>
  </si>
  <si>
    <t xml:space="preserve"> Xerces, NPIN, EPA - HB, USDA - hB</t>
  </si>
  <si>
    <t>Extra - notes</t>
    <phoneticPr fontId="1" type="noConversion"/>
  </si>
  <si>
    <t>% water savings for your landscape relative to a conventional landscape*</t>
    <phoneticPr fontId="1" type="noConversion"/>
  </si>
  <si>
    <t>Annual flowers provide seasonal displays and do not persist beyond a single growing season.</t>
    <phoneticPr fontId="1" type="noConversion"/>
  </si>
  <si>
    <t>(g C / year)</t>
    <phoneticPr fontId="1" type="noConversion"/>
  </si>
  <si>
    <t>weekly</t>
    <phoneticPr fontId="1" type="noConversion"/>
  </si>
  <si>
    <t>every 2 weeks</t>
    <phoneticPr fontId="1" type="noConversion"/>
  </si>
  <si>
    <t>once per month</t>
    <phoneticPr fontId="1" type="noConversion"/>
  </si>
  <si>
    <t>BLUE = calculations that will be hidden here and used for Results tab</t>
    <phoneticPr fontId="1" type="noConversion"/>
  </si>
  <si>
    <t>Carbon footprint for a conventional landscape of similar size*</t>
    <phoneticPr fontId="1" type="noConversion"/>
  </si>
  <si>
    <r>
      <t xml:space="preserve">What type of </t>
    </r>
    <r>
      <rPr>
        <b/>
        <sz val="12"/>
        <rFont val="Helvetica"/>
      </rPr>
      <t xml:space="preserve">irrigation system </t>
    </r>
    <r>
      <rPr>
        <sz val="12"/>
        <rFont val="Helvetica"/>
      </rPr>
      <t>does your landscape have?</t>
    </r>
    <phoneticPr fontId="1" type="noConversion"/>
  </si>
  <si>
    <t>Water requirements estimated for your landscape</t>
    <phoneticPr fontId="1" type="noConversion"/>
  </si>
  <si>
    <t>POTENTIAL WATER SAVINGS:  Estimated water demand for landscape</t>
    <phoneticPr fontId="1" type="noConversion"/>
  </si>
  <si>
    <r>
      <t>STEP 2:  Enter the average annual rainfall, in</t>
    </r>
    <r>
      <rPr>
        <b/>
        <u/>
        <sz val="16"/>
        <rFont val="Helvetica"/>
      </rPr>
      <t xml:space="preserve"> inches</t>
    </r>
    <r>
      <rPr>
        <b/>
        <sz val="16"/>
        <rFont val="Helvetica"/>
      </rPr>
      <t>, for your location</t>
    </r>
    <phoneticPr fontId="1" type="noConversion"/>
  </si>
  <si>
    <t>Average annual rainfall for your location</t>
    <phoneticPr fontId="1" type="noConversion"/>
  </si>
  <si>
    <t>inches per year</t>
    <phoneticPr fontId="1" type="noConversion"/>
  </si>
  <si>
    <r>
      <t xml:space="preserve">What is the total percent of landscape covered by </t>
    </r>
    <r>
      <rPr>
        <b/>
        <sz val="12"/>
        <rFont val="Helvetica"/>
      </rPr>
      <t>plants that are native to your ecoregion</t>
    </r>
    <r>
      <rPr>
        <sz val="12"/>
        <rFont val="Helvetica"/>
      </rPr>
      <t>?</t>
    </r>
    <phoneticPr fontId="1" type="noConversion"/>
  </si>
  <si>
    <t>None</t>
    <phoneticPr fontId="1" type="noConversion"/>
  </si>
  <si>
    <t>Less than 25%</t>
    <phoneticPr fontId="1" type="noConversion"/>
  </si>
  <si>
    <t>More than 50%</t>
    <phoneticPr fontId="1" type="noConversion"/>
  </si>
  <si>
    <r>
      <t xml:space="preserve">What is the percent of landscape covered by non-turf plants that are </t>
    </r>
    <r>
      <rPr>
        <b/>
        <sz val="12"/>
        <rFont val="Helvetica"/>
      </rPr>
      <t>native to your ecoregion</t>
    </r>
    <r>
      <rPr>
        <sz val="12"/>
        <rFont val="Helvetica"/>
      </rPr>
      <t xml:space="preserve"> AND considered </t>
    </r>
    <r>
      <rPr>
        <b/>
        <sz val="12"/>
        <rFont val="Helvetica"/>
      </rPr>
      <t>low-water use</t>
    </r>
    <r>
      <rPr>
        <sz val="12"/>
        <rFont val="Helvetica"/>
      </rPr>
      <t xml:space="preserve"> and/or suitable for </t>
    </r>
    <r>
      <rPr>
        <b/>
        <sz val="12"/>
        <rFont val="Helvetica"/>
      </rPr>
      <t>dry soils</t>
    </r>
    <r>
      <rPr>
        <sz val="12"/>
        <rFont val="Helvetica"/>
      </rPr>
      <t>?</t>
    </r>
    <phoneticPr fontId="1" type="noConversion"/>
  </si>
  <si>
    <t>%</t>
    <phoneticPr fontId="1" type="noConversion"/>
  </si>
  <si>
    <t>The Landscape for Life program provides guidance on Integrated Pest Management [12] and appropriate fertilizer use [13].</t>
    <phoneticPr fontId="1" type="noConversion"/>
  </si>
  <si>
    <t>(gallons/year)</t>
  </si>
  <si>
    <t>Area covered by shrubs/bushes</t>
    <phoneticPr fontId="1" type="noConversion"/>
  </si>
  <si>
    <t>HOW DOES YOUR LANDSCAPE COMPARE TO CONVENTIONAL?</t>
    <phoneticPr fontId="1" type="noConversion"/>
  </si>
  <si>
    <t>DROP-DOWN BOXES HERE (hide this column)</t>
    <phoneticPr fontId="1" type="noConversion"/>
  </si>
  <si>
    <t>Water</t>
    <phoneticPr fontId="1" type="noConversion"/>
  </si>
  <si>
    <t>Number of flowering plant species</t>
    <phoneticPr fontId="1" type="noConversion"/>
  </si>
  <si>
    <t>Potential nesting substrate</t>
    <phoneticPr fontId="1" type="noConversion"/>
  </si>
  <si>
    <t>Reduced pesticide use</t>
    <phoneticPr fontId="1" type="noConversion"/>
  </si>
  <si>
    <t># interventions</t>
    <phoneticPr fontId="1" type="noConversion"/>
  </si>
  <si>
    <t>Water = 100% turf, no native</t>
    <phoneticPr fontId="1" type="noConversion"/>
  </si>
  <si>
    <t>Plants native to your ecoregion</t>
    <phoneticPr fontId="1" type="noConversion"/>
  </si>
  <si>
    <t>25-50%</t>
    <phoneticPr fontId="1" type="noConversion"/>
  </si>
  <si>
    <t>potable water</t>
    <phoneticPr fontId="1" type="noConversion"/>
  </si>
  <si>
    <t>Between 1-4</t>
    <phoneticPr fontId="1" type="noConversion"/>
  </si>
  <si>
    <t>Between 5-8</t>
    <phoneticPr fontId="1" type="noConversion"/>
  </si>
  <si>
    <t>9 or more</t>
    <phoneticPr fontId="1" type="noConversion"/>
  </si>
  <si>
    <t>harvested rainwater or reused graywater</t>
    <phoneticPr fontId="1" type="noConversion"/>
  </si>
  <si>
    <t>[3]</t>
    <phoneticPr fontId="1" type="noConversion"/>
  </si>
  <si>
    <t>no irrigation</t>
    <phoneticPr fontId="1" type="noConversion"/>
  </si>
  <si>
    <t>TX</t>
    <phoneticPr fontId="1" type="noConversion"/>
  </si>
  <si>
    <r>
      <t>Ft</t>
    </r>
    <r>
      <rPr>
        <vertAlign val="superscript"/>
        <sz val="12"/>
        <rFont val="Helvetica"/>
      </rPr>
      <t>2</t>
    </r>
  </si>
  <si>
    <r>
      <t>Ft</t>
    </r>
    <r>
      <rPr>
        <vertAlign val="superscript"/>
        <sz val="12"/>
        <rFont val="Helvetica"/>
      </rPr>
      <t>2</t>
    </r>
    <phoneticPr fontId="1" type="noConversion"/>
  </si>
  <si>
    <r>
      <t>Ft</t>
    </r>
    <r>
      <rPr>
        <vertAlign val="superscript"/>
        <sz val="12"/>
        <rFont val="Helvetica"/>
      </rPr>
      <t>2</t>
    </r>
    <phoneticPr fontId="1" type="noConversion"/>
  </si>
  <si>
    <r>
      <t>Ft</t>
    </r>
    <r>
      <rPr>
        <vertAlign val="superscript"/>
        <sz val="12"/>
        <rFont val="Helvetica"/>
      </rPr>
      <t>2</t>
    </r>
    <phoneticPr fontId="1" type="noConversion"/>
  </si>
  <si>
    <t>Average annual ET rate for your location</t>
    <phoneticPr fontId="1" type="noConversion"/>
  </si>
  <si>
    <t>Your landscape</t>
    <phoneticPr fontId="1" type="noConversion"/>
  </si>
  <si>
    <t>Trees are woody species that are generally larger than shrubs and usually have one main trunk.</t>
    <phoneticPr fontId="1" type="noConversion"/>
  </si>
  <si>
    <t>http://landscapeforlife.org/plants/integrated-pest-management/</t>
  </si>
  <si>
    <t>Average annual evapotranspiration (inches)</t>
    <phoneticPr fontId="1" type="noConversion"/>
  </si>
  <si>
    <t xml:space="preserve">inches per year </t>
    <phoneticPr fontId="1" type="noConversion"/>
  </si>
  <si>
    <t>Oklahoma City</t>
    <phoneticPr fontId="1" type="noConversion"/>
  </si>
  <si>
    <t>OK</t>
    <phoneticPr fontId="1" type="noConversion"/>
  </si>
  <si>
    <t>Dallas</t>
    <phoneticPr fontId="1" type="noConversion"/>
  </si>
  <si>
    <r>
      <t xml:space="preserve">Does your landscape provide any </t>
    </r>
    <r>
      <rPr>
        <b/>
        <sz val="12"/>
        <rFont val="Helvetica"/>
      </rPr>
      <t>nesting materials, bare soil, or other substrate</t>
    </r>
    <r>
      <rPr>
        <sz val="12"/>
        <rFont val="Helvetica"/>
      </rPr>
      <t xml:space="preserve"> for pollinators in your ecoregion?</t>
    </r>
    <phoneticPr fontId="1" type="noConversion"/>
  </si>
  <si>
    <r>
      <t xml:space="preserve">Does your landscape incorporate flowering plants with </t>
    </r>
    <r>
      <rPr>
        <b/>
        <sz val="12"/>
        <rFont val="Helvetica"/>
      </rPr>
      <t>blooming periods that span from early to late</t>
    </r>
    <r>
      <rPr>
        <sz val="12"/>
        <rFont val="Helvetica"/>
      </rPr>
      <t xml:space="preserve"> in the season, through spring, summer, and fall?</t>
    </r>
    <phoneticPr fontId="1" type="noConversion"/>
  </si>
  <si>
    <t>Total area of planted landscape</t>
    <phoneticPr fontId="1" type="noConversion"/>
  </si>
  <si>
    <t>RESULTS</t>
    <phoneticPr fontId="1" type="noConversion"/>
  </si>
  <si>
    <t>LINKS REFERENCED ABOVE:</t>
    <phoneticPr fontId="1" type="noConversion"/>
  </si>
  <si>
    <r>
      <t>What are your expectations for</t>
    </r>
    <r>
      <rPr>
        <b/>
        <sz val="12"/>
        <rFont val="Helvetica"/>
      </rPr>
      <t xml:space="preserve"> fertilizer and pesticide use </t>
    </r>
    <r>
      <rPr>
        <sz val="12"/>
        <rFont val="Helvetica"/>
      </rPr>
      <t>(including herbicides and insecticides)</t>
    </r>
    <r>
      <rPr>
        <b/>
        <sz val="12"/>
        <rFont val="Helvetica"/>
      </rPr>
      <t xml:space="preserve"> </t>
    </r>
    <r>
      <rPr>
        <sz val="12"/>
        <rFont val="Helvetica"/>
      </rPr>
      <t>during landscape maintenance?</t>
    </r>
    <r>
      <rPr>
        <b/>
        <sz val="12"/>
        <rFont val="Helvetica"/>
      </rPr>
      <t xml:space="preserve">  </t>
    </r>
    <phoneticPr fontId="1" type="noConversion"/>
  </si>
  <si>
    <r>
      <t xml:space="preserve">Do you expect to amend your soils with </t>
    </r>
    <r>
      <rPr>
        <b/>
        <sz val="12"/>
        <rFont val="Helvetica"/>
      </rPr>
      <t>compost</t>
    </r>
    <r>
      <rPr>
        <sz val="12"/>
        <rFont val="Helvetica"/>
      </rPr>
      <t>?</t>
    </r>
    <phoneticPr fontId="1" type="noConversion"/>
  </si>
  <si>
    <r>
      <t>What is the anticipated</t>
    </r>
    <r>
      <rPr>
        <b/>
        <sz val="12"/>
        <rFont val="Helvetica"/>
      </rPr>
      <t xml:space="preserve"> frequency of mowing</t>
    </r>
    <r>
      <rPr>
        <sz val="12"/>
        <rFont val="Helvetica"/>
      </rPr>
      <t xml:space="preserve"> for turf portions of your landscape?</t>
    </r>
    <phoneticPr fontId="1" type="noConversion"/>
  </si>
  <si>
    <t>minimal fertilizer and pesticide OR only organic-centered products</t>
    <phoneticPr fontId="1" type="noConversion"/>
  </si>
  <si>
    <t>no fertilizer or pesticides</t>
    <phoneticPr fontId="1" type="noConversion"/>
  </si>
  <si>
    <t>yes</t>
    <phoneticPr fontId="1" type="noConversion"/>
  </si>
  <si>
    <t>no</t>
    <phoneticPr fontId="1" type="noConversion"/>
  </si>
  <si>
    <t>emissions associated with landscape maintenance &amp; irrigation</t>
    <phoneticPr fontId="1" type="noConversion"/>
  </si>
  <si>
    <t>no</t>
  </si>
  <si>
    <t>The Lady Bird Johnson Wildflower Center's Native Plant Information Network database provides information about approximate bloom time for many native plant species [8].</t>
    <phoneticPr fontId="1" type="noConversion"/>
  </si>
  <si>
    <t>The Landscape for Life program provides guidance on using alternatives to municipal drinking water for landcsape irrigation [9]</t>
    <phoneticPr fontId="1" type="noConversion"/>
  </si>
  <si>
    <t>http://landscapeforlife.org/water/use-alternatives-to-municipal-drinking-water-for-irrigation/</t>
  </si>
  <si>
    <t>RESOURCES</t>
    <phoneticPr fontId="1" type="noConversion"/>
  </si>
  <si>
    <t>Turf grasses are used for monoculture lawn areas</t>
    <phoneticPr fontId="1" type="noConversion"/>
  </si>
  <si>
    <t xml:space="preserve">Based on your inputs for landscape design &amp; maintenance, the environmental outcomes are estimated below.  </t>
    <phoneticPr fontId="1" type="noConversion"/>
  </si>
  <si>
    <t xml:space="preserve">CARBON FOOTPRINT:  Estimated annual carbon footprint based on emissions and sequestration rates associated with your landscape design and maintenance practices </t>
    <phoneticPr fontId="1" type="noConversion"/>
  </si>
  <si>
    <t>The Landscape for Life program provides guidance on using compost [14] and mulch [15] in the landcsape. Compost and mulch can increase the water-holding capacity and carbon storage of soils, which vary by soil type and application rate.</t>
    <phoneticPr fontId="1" type="noConversion"/>
  </si>
  <si>
    <t>Areas where multiple vegetation types overlap</t>
    <phoneticPr fontId="1" type="noConversion"/>
  </si>
  <si>
    <r>
      <t xml:space="preserve">STEP 3:  Enter the landscape cover details for your site, with the approximate square footage of each vegetation type listed below.  
</t>
    </r>
    <r>
      <rPr>
        <sz val="16"/>
        <rFont val="Helvetica"/>
      </rPr>
      <t>In the first section, enter the areas with only one vegetation type.  In the second section, enter the areas where multiple vegetation types overlap (such as turfgrass or annual flowers underneath tree canopy).</t>
    </r>
    <r>
      <rPr>
        <b/>
        <sz val="16"/>
        <rFont val="Helvetica"/>
      </rPr>
      <t xml:space="preserve">
</t>
    </r>
    <phoneticPr fontId="1" type="noConversion"/>
  </si>
  <si>
    <t>Areas with only one vegetation type</t>
    <phoneticPr fontId="1" type="noConversion"/>
  </si>
  <si>
    <t>Around 25%</t>
    <phoneticPr fontId="1" type="noConversion"/>
  </si>
  <si>
    <t>Around 50%</t>
    <phoneticPr fontId="1" type="noConversion"/>
  </si>
  <si>
    <t>Around 75%</t>
    <phoneticPr fontId="1" type="noConversion"/>
  </si>
  <si>
    <t>Around 100%</t>
    <phoneticPr fontId="1" type="noConversion"/>
  </si>
  <si>
    <r>
      <t xml:space="preserve">Does your irrigation system have a </t>
    </r>
    <r>
      <rPr>
        <b/>
        <sz val="12"/>
        <rFont val="Helvetica"/>
      </rPr>
      <t>weather-based irrigation controller</t>
    </r>
    <r>
      <rPr>
        <sz val="12"/>
        <rFont val="Helvetica"/>
      </rPr>
      <t xml:space="preserve"> (WBIC)?</t>
    </r>
    <phoneticPr fontId="1" type="noConversion"/>
  </si>
  <si>
    <t>[6]</t>
    <phoneticPr fontId="1" type="noConversion"/>
  </si>
  <si>
    <t>[1]</t>
    <phoneticPr fontId="1" type="noConversion"/>
  </si>
  <si>
    <t>[2]</t>
    <phoneticPr fontId="1" type="noConversion"/>
  </si>
  <si>
    <t>[4]</t>
    <phoneticPr fontId="1" type="noConversion"/>
  </si>
  <si>
    <t>[5]</t>
    <phoneticPr fontId="1" type="noConversion"/>
  </si>
  <si>
    <t>[7]</t>
    <phoneticPr fontId="1" type="noConversion"/>
  </si>
  <si>
    <t>[8]</t>
    <phoneticPr fontId="1" type="noConversion"/>
  </si>
  <si>
    <t>[9]</t>
    <phoneticPr fontId="1" type="noConversion"/>
  </si>
  <si>
    <t>[10]</t>
    <phoneticPr fontId="1" type="noConversion"/>
  </si>
  <si>
    <t>https://www.epa.gov/watersense</t>
    <phoneticPr fontId="1" type="noConversion"/>
  </si>
  <si>
    <t>[11]</t>
    <phoneticPr fontId="1" type="noConversion"/>
  </si>
  <si>
    <t>[12]</t>
    <phoneticPr fontId="1" type="noConversion"/>
  </si>
  <si>
    <t>[13]</t>
    <phoneticPr fontId="1" type="noConversion"/>
  </si>
  <si>
    <t>[14]</t>
    <phoneticPr fontId="1" type="noConversion"/>
  </si>
  <si>
    <t>[15]</t>
    <phoneticPr fontId="1" type="noConversion"/>
  </si>
  <si>
    <t>Albuquerque</t>
    <phoneticPr fontId="1" type="noConversion"/>
  </si>
  <si>
    <t>NM</t>
    <phoneticPr fontId="1" type="noConversion"/>
  </si>
  <si>
    <t>Shreveport</t>
    <phoneticPr fontId="1" type="noConversion"/>
  </si>
  <si>
    <t>LA</t>
    <phoneticPr fontId="1" type="noConversion"/>
  </si>
  <si>
    <t>Little Rock</t>
    <phoneticPr fontId="1" type="noConversion"/>
  </si>
  <si>
    <t>AR</t>
    <phoneticPr fontId="1" type="noConversion"/>
  </si>
  <si>
    <t>City</t>
    <phoneticPr fontId="1" type="noConversion"/>
  </si>
  <si>
    <t>State</t>
    <phoneticPr fontId="1" type="noConversion"/>
  </si>
  <si>
    <t>Consult your local horticultural extension agency for the average annual reference evapotranspiration (inches) for your region. The "ET &amp; Rainfall examples" tab contains annual rates for several major cities in the south-central U.S.</t>
    <phoneticPr fontId="1" type="noConversion"/>
  </si>
  <si>
    <t>Average annual evapotranspiration rates and rainfall for major cities in south-central U.S.</t>
    <phoneticPr fontId="1" type="noConversion"/>
  </si>
  <si>
    <t>Average annual rainfall (inches)</t>
    <phoneticPr fontId="1" type="noConversion"/>
  </si>
  <si>
    <r>
      <t xml:space="preserve">Are the flowering plants in your landscape </t>
    </r>
    <r>
      <rPr>
        <b/>
        <sz val="12"/>
        <rFont val="Helvetica"/>
      </rPr>
      <t>grouped in clumps</t>
    </r>
    <r>
      <rPr>
        <sz val="12"/>
        <rFont val="Helvetica"/>
      </rPr>
      <t xml:space="preserve"> (forming a solid block) that are at least 3 ft x 3 ft in size?</t>
    </r>
    <phoneticPr fontId="1" type="noConversion"/>
  </si>
  <si>
    <r>
      <t xml:space="preserve">What is your anticipated </t>
    </r>
    <r>
      <rPr>
        <b/>
        <sz val="12"/>
        <rFont val="Helvetica"/>
      </rPr>
      <t>water source</t>
    </r>
    <r>
      <rPr>
        <sz val="12"/>
        <rFont val="Helvetica"/>
      </rPr>
      <t xml:space="preserve"> for irrigation?</t>
    </r>
    <phoneticPr fontId="1" type="noConversion"/>
  </si>
  <si>
    <t>Austin</t>
  </si>
  <si>
    <t>Tulsa</t>
  </si>
  <si>
    <t>Santa Fe</t>
  </si>
  <si>
    <t>New Orleans</t>
  </si>
  <si>
    <t>Fort Smith</t>
  </si>
  <si>
    <r>
      <t>What is the</t>
    </r>
    <r>
      <rPr>
        <b/>
        <sz val="12"/>
        <rFont val="Helvetica"/>
      </rPr>
      <t xml:space="preserve"> </t>
    </r>
    <r>
      <rPr>
        <sz val="12"/>
        <rFont val="Helvetica"/>
      </rPr>
      <t>total number of</t>
    </r>
    <r>
      <rPr>
        <b/>
        <sz val="12"/>
        <rFont val="Helvetica"/>
      </rPr>
      <t xml:space="preserve"> flowering plant species</t>
    </r>
    <r>
      <rPr>
        <sz val="12"/>
        <rFont val="Helvetica"/>
      </rPr>
      <t xml:space="preserve"> on your landscape, especially those considered to be</t>
    </r>
    <r>
      <rPr>
        <b/>
        <sz val="12"/>
        <rFont val="Helvetica"/>
      </rPr>
      <t xml:space="preserve"> high-value to pollinators</t>
    </r>
    <r>
      <rPr>
        <sz val="12"/>
        <rFont val="Helvetica"/>
      </rPr>
      <t xml:space="preserve"> in your ecoregion?</t>
    </r>
    <phoneticPr fontId="1" type="noConversion"/>
  </si>
  <si>
    <t>% reduction in carbon footprint for your landscape relative to a conventional landscape</t>
    <phoneticPr fontId="1" type="noConversion"/>
  </si>
  <si>
    <t>Pollinator-friendly practices</t>
    <phoneticPr fontId="1" type="noConversion"/>
  </si>
  <si>
    <t xml:space="preserve">Area covered by traditional turf/lawn grasses (e.g., Bermuda, St. Augustine, Kentucky bluegrass) </t>
    <phoneticPr fontId="1" type="noConversion"/>
  </si>
  <si>
    <r>
      <t xml:space="preserve">STEP 4:  Enter the high-performance landscape interventions for your site. </t>
    </r>
    <r>
      <rPr>
        <sz val="16"/>
        <rFont val="Helvetica"/>
      </rPr>
      <t xml:space="preserve"> 
These interventions include design &amp; maintenance practices that can help your landscape conserve water, provide benefits to pollinators, and reduce its carbon footprint.</t>
    </r>
    <phoneticPr fontId="1" type="noConversion"/>
  </si>
  <si>
    <t>NOT INCLUDED
=IF(B37=M75,-(9.29*B23),0)</t>
    <phoneticPr fontId="1" type="noConversion"/>
  </si>
  <si>
    <t>NOT INCLUDED 
=IF(B37=M75,(0.8*G35),G35)</t>
    <phoneticPr fontId="1" type="noConversion"/>
  </si>
  <si>
    <t>Consult your local horticultural extension agency or weather service for average annual rainfall. The "ET &amp; Rainfall examples" tab contains annual rates for several major cities in the south-central U.S.</t>
    <phoneticPr fontId="1" type="noConversion"/>
  </si>
  <si>
    <t>The U.S. EPA provides guidance on weather-based irrigation controllers that can help ensure irrigation systems meet plant watering needs without over-watering [11].</t>
    <phoneticPr fontId="1" type="noConversion"/>
  </si>
  <si>
    <r>
      <t>You can also change the choices in the "</t>
    </r>
    <r>
      <rPr>
        <b/>
        <sz val="16"/>
        <rFont val="Helvetica"/>
      </rPr>
      <t>Inputs</t>
    </r>
    <r>
      <rPr>
        <sz val="16"/>
        <rFont val="Helvetica"/>
      </rPr>
      <t>" tab and see how different choices affect the information in the "</t>
    </r>
    <r>
      <rPr>
        <b/>
        <sz val="16"/>
        <rFont val="Helvetica"/>
      </rPr>
      <t>Results</t>
    </r>
    <r>
      <rPr>
        <sz val="16"/>
        <rFont val="Helvetica"/>
      </rPr>
      <t>" tab.  For example, changing the plant types or maintenance details can lead to different outcomes in terms of water savings, carbon footprint, and benefits to pollinators.</t>
    </r>
    <phoneticPr fontId="1" type="noConversion"/>
  </si>
  <si>
    <r>
      <t>Please note that this is the beta version of the High-Performance Landscape Tool.  The tool is intended to provide broad estimates. The parameters in the tool are purposesly broad for general applicability in the United States.  The estimates provided in the "</t>
    </r>
    <r>
      <rPr>
        <b/>
        <sz val="16"/>
        <rFont val="Helvetica"/>
      </rPr>
      <t>Results</t>
    </r>
    <r>
      <rPr>
        <sz val="16"/>
        <rFont val="Helvetica"/>
      </rPr>
      <t>" tab are intended for exploratory purposes only.</t>
    </r>
    <phoneticPr fontId="1" type="noConversion"/>
  </si>
  <si>
    <t>industry-standard recommendations for fertilizer and pesticide</t>
  </si>
  <si>
    <t>conventional sprinkler system</t>
  </si>
  <si>
    <t>(-)</t>
    <phoneticPr fontId="1" type="noConversion"/>
  </si>
  <si>
    <t>potable water</t>
  </si>
  <si>
    <r>
      <t xml:space="preserve">HIGH-PERFORMANCE LANDSCAPE TOOL 
</t>
    </r>
    <r>
      <rPr>
        <b/>
        <i/>
        <sz val="14"/>
        <color indexed="9"/>
        <rFont val="Helvetica"/>
      </rPr>
      <t>beta version</t>
    </r>
    <phoneticPr fontId="1" type="noConversion"/>
  </si>
  <si>
    <r>
      <t>To use this tool, follow the steps outlined in the "</t>
    </r>
    <r>
      <rPr>
        <b/>
        <sz val="16"/>
        <rFont val="Helvetica"/>
      </rPr>
      <t>Inputs</t>
    </r>
    <r>
      <rPr>
        <sz val="16"/>
        <rFont val="Helvetica"/>
      </rPr>
      <t>" tab.  This is where you can explore different choices related to your landscape design and management.  If you need more information about any of the options, review the "Resources" to the right of the entry boxes.</t>
    </r>
    <phoneticPr fontId="1" type="noConversion"/>
  </si>
  <si>
    <r>
      <t>After you've entered your information in the "</t>
    </r>
    <r>
      <rPr>
        <b/>
        <sz val="16"/>
        <rFont val="Helvetica"/>
      </rPr>
      <t>Inputs</t>
    </r>
    <r>
      <rPr>
        <sz val="16"/>
        <rFont val="Helvetica"/>
      </rPr>
      <t>" tab, look at the "</t>
    </r>
    <r>
      <rPr>
        <b/>
        <sz val="16"/>
        <rFont val="Helvetica"/>
      </rPr>
      <t>Results</t>
    </r>
    <r>
      <rPr>
        <sz val="16"/>
        <rFont val="Helvetica"/>
      </rPr>
      <t xml:space="preserve">" tab to learn more about the environmental outcomes associated with your landscape. </t>
    </r>
    <phoneticPr fontId="1" type="noConversion"/>
  </si>
  <si>
    <t xml:space="preserve">Area of turfgrass planted under trees or shrubs </t>
  </si>
  <si>
    <t>Area of ornamental grasses and/or herbaceous perennials planted under trees or shrubs</t>
  </si>
  <si>
    <t>Area of annual flowers planted under trees or shrubs</t>
  </si>
  <si>
    <t>Area of mulch or non-vegetated soil covered by tree canopy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</si>
</sst>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0"/>
      <name val="Verdana"/>
    </font>
    <font>
      <sz val="8"/>
      <name val="Verdana"/>
    </font>
    <font>
      <u/>
      <sz val="10"/>
      <color indexed="12"/>
      <name val="Verdana"/>
    </font>
    <font>
      <sz val="10"/>
      <name val="Avenir Light"/>
    </font>
    <font>
      <sz val="12"/>
      <name val="Avenir Light"/>
    </font>
    <font>
      <b/>
      <sz val="14"/>
      <name val="Helvetica"/>
    </font>
    <font>
      <sz val="10"/>
      <name val="Helvetica"/>
    </font>
    <font>
      <b/>
      <sz val="10"/>
      <name val="Helvetica"/>
    </font>
    <font>
      <b/>
      <sz val="12"/>
      <name val="Helvetica"/>
    </font>
    <font>
      <sz val="12"/>
      <name val="Helvetica"/>
    </font>
    <font>
      <u/>
      <sz val="10"/>
      <color indexed="12"/>
      <name val="Helvetica"/>
    </font>
    <font>
      <sz val="12"/>
      <color indexed="9"/>
      <name val="Helvetica"/>
    </font>
    <font>
      <sz val="12"/>
      <color indexed="10"/>
      <name val="Helvetica"/>
    </font>
    <font>
      <b/>
      <sz val="13"/>
      <name val="Helvetica"/>
    </font>
    <font>
      <i/>
      <sz val="12"/>
      <name val="Helvetica"/>
    </font>
    <font>
      <b/>
      <i/>
      <sz val="12"/>
      <name val="Helvetica"/>
    </font>
    <font>
      <b/>
      <sz val="16"/>
      <name val="Helvetica"/>
    </font>
    <font>
      <b/>
      <sz val="18"/>
      <color indexed="10"/>
      <name val="Helvetica"/>
    </font>
    <font>
      <b/>
      <u/>
      <sz val="16"/>
      <name val="Helvetica"/>
    </font>
    <font>
      <sz val="16"/>
      <name val="Helvetica"/>
    </font>
    <font>
      <b/>
      <sz val="16"/>
      <color indexed="9"/>
      <name val="Helvetica"/>
    </font>
    <font>
      <b/>
      <sz val="10"/>
      <color indexed="9"/>
      <name val="Helvetica"/>
    </font>
    <font>
      <b/>
      <sz val="12"/>
      <color indexed="9"/>
      <name val="Helvetica"/>
    </font>
    <font>
      <u/>
      <sz val="12"/>
      <color indexed="12"/>
      <name val="Verdana"/>
    </font>
    <font>
      <sz val="11"/>
      <name val="Helvetica"/>
    </font>
    <font>
      <sz val="10"/>
      <color indexed="9"/>
      <name val="Helvetica"/>
    </font>
    <font>
      <vertAlign val="superscript"/>
      <sz val="12"/>
      <name val="Helvetica"/>
    </font>
    <font>
      <b/>
      <sz val="14"/>
      <color indexed="9"/>
      <name val="Helvetica"/>
    </font>
    <font>
      <sz val="16"/>
      <color indexed="9"/>
      <name val="Helvetica"/>
    </font>
    <font>
      <b/>
      <sz val="18"/>
      <color indexed="9"/>
      <name val="Helvetica"/>
    </font>
    <font>
      <sz val="11"/>
      <color indexed="9"/>
      <name val="Helvetica"/>
    </font>
    <font>
      <i/>
      <sz val="12"/>
      <color indexed="9"/>
      <name val="Helvetica"/>
    </font>
    <font>
      <sz val="10"/>
      <name val="Verdana"/>
    </font>
    <font>
      <sz val="14"/>
      <name val="Helvetica"/>
    </font>
    <font>
      <sz val="12"/>
      <name val="Helvetica"/>
    </font>
    <font>
      <b/>
      <i/>
      <sz val="14"/>
      <color indexed="9"/>
      <name val="Helvetica"/>
    </font>
  </fonts>
  <fills count="15">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solid">
        <fgColor rgb="FFEDE992"/>
        <bgColor indexed="64"/>
      </patternFill>
    </fill>
    <fill>
      <patternFill patternType="solid">
        <fgColor rgb="FFCBC2D3"/>
        <bgColor indexed="64"/>
      </patternFill>
    </fill>
    <fill>
      <patternFill patternType="solid">
        <fgColor rgb="FFBED39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42">
    <xf numFmtId="0" fontId="0" fillId="0" borderId="0" xfId="0"/>
    <xf numFmtId="0" fontId="3" fillId="0" borderId="0" xfId="0" applyFont="1"/>
    <xf numFmtId="0" fontId="4" fillId="0" borderId="0" xfId="0" applyFont="1"/>
    <xf numFmtId="0" fontId="3" fillId="0" borderId="0" xfId="0" applyFont="1" applyFill="1"/>
    <xf numFmtId="0" fontId="10" fillId="0" borderId="0" xfId="1" applyFont="1" applyAlignment="1" applyProtection="1"/>
    <xf numFmtId="3" fontId="9" fillId="9" borderId="4" xfId="0" applyNumberFormat="1" applyFont="1" applyFill="1" applyBorder="1" applyAlignment="1">
      <alignment horizontal="center"/>
    </xf>
    <xf numFmtId="0" fontId="9" fillId="9" borderId="6" xfId="0" applyFont="1" applyFill="1" applyBorder="1" applyAlignment="1">
      <alignment horizontal="center" vertical="top"/>
    </xf>
    <xf numFmtId="3" fontId="9" fillId="9" borderId="4" xfId="0" applyNumberFormat="1" applyFont="1" applyFill="1" applyBorder="1" applyAlignment="1">
      <alignment horizontal="center" wrapText="1"/>
    </xf>
    <xf numFmtId="3" fontId="9" fillId="9" borderId="7" xfId="0" applyNumberFormat="1" applyFont="1" applyFill="1" applyBorder="1" applyAlignment="1">
      <alignment horizontal="center"/>
    </xf>
    <xf numFmtId="0" fontId="9" fillId="9" borderId="8" xfId="0" applyFont="1" applyFill="1" applyBorder="1" applyAlignment="1">
      <alignment horizontal="center" vertical="top"/>
    </xf>
    <xf numFmtId="0" fontId="9" fillId="9" borderId="21" xfId="0" applyFont="1" applyFill="1" applyBorder="1"/>
    <xf numFmtId="0" fontId="9" fillId="9" borderId="0" xfId="0" applyFont="1" applyFill="1" applyBorder="1"/>
    <xf numFmtId="0" fontId="9" fillId="9" borderId="22" xfId="0" applyFont="1" applyFill="1" applyBorder="1"/>
    <xf numFmtId="9" fontId="5" fillId="9" borderId="25" xfId="0" applyNumberFormat="1" applyFont="1" applyFill="1" applyBorder="1" applyAlignment="1">
      <alignment horizontal="center"/>
    </xf>
    <xf numFmtId="0" fontId="9" fillId="9" borderId="26" xfId="0" applyFont="1" applyFill="1" applyBorder="1" applyAlignment="1">
      <alignment horizontal="center" vertical="top"/>
    </xf>
    <xf numFmtId="0" fontId="3" fillId="9" borderId="0" xfId="0" applyFont="1" applyFill="1" applyBorder="1"/>
    <xf numFmtId="0" fontId="4" fillId="9" borderId="21" xfId="0" applyFont="1" applyFill="1" applyBorder="1"/>
    <xf numFmtId="0" fontId="4" fillId="9" borderId="26" xfId="0" applyFont="1" applyFill="1" applyBorder="1"/>
    <xf numFmtId="0" fontId="4" fillId="9" borderId="0" xfId="0" applyFont="1" applyFill="1" applyBorder="1"/>
    <xf numFmtId="0" fontId="4" fillId="9" borderId="22" xfId="0" applyFont="1" applyFill="1" applyBorder="1"/>
    <xf numFmtId="0" fontId="3" fillId="9" borderId="21" xfId="0" applyFont="1" applyFill="1" applyBorder="1"/>
    <xf numFmtId="0" fontId="3" fillId="9" borderId="22" xfId="0" applyFont="1" applyFill="1" applyBorder="1"/>
    <xf numFmtId="0" fontId="3" fillId="9" borderId="30" xfId="0" applyFont="1" applyFill="1" applyBorder="1"/>
    <xf numFmtId="0" fontId="3" fillId="9" borderId="31" xfId="0" applyFont="1" applyFill="1" applyBorder="1"/>
    <xf numFmtId="0" fontId="3" fillId="9" borderId="32" xfId="0" applyFont="1" applyFill="1" applyBorder="1"/>
    <xf numFmtId="0" fontId="9" fillId="9" borderId="11" xfId="0" applyFont="1" applyFill="1" applyBorder="1" applyAlignment="1" applyProtection="1">
      <alignment horizontal="right" wrapText="1"/>
    </xf>
    <xf numFmtId="0" fontId="6" fillId="9" borderId="12" xfId="0" applyFont="1" applyFill="1" applyBorder="1" applyProtection="1"/>
    <xf numFmtId="0" fontId="9" fillId="9" borderId="11" xfId="0" applyFont="1" applyFill="1" applyBorder="1" applyAlignment="1" applyProtection="1">
      <alignment horizontal="right" vertical="top" wrapText="1"/>
    </xf>
    <xf numFmtId="0" fontId="6" fillId="9" borderId="0" xfId="0" applyFont="1" applyFill="1" applyBorder="1" applyAlignment="1" applyProtection="1">
      <alignment horizontal="right" wrapText="1"/>
    </xf>
    <xf numFmtId="0" fontId="9" fillId="9" borderId="11" xfId="0" applyFont="1" applyFill="1" applyBorder="1" applyAlignment="1" applyProtection="1">
      <alignment horizontal="right" vertical="center" wrapText="1"/>
    </xf>
    <xf numFmtId="0" fontId="6" fillId="9" borderId="12" xfId="0" applyFont="1" applyFill="1" applyBorder="1" applyAlignment="1" applyProtection="1">
      <alignment wrapText="1"/>
    </xf>
    <xf numFmtId="0" fontId="9" fillId="9" borderId="13" xfId="0" applyFont="1" applyFill="1" applyBorder="1" applyAlignment="1" applyProtection="1">
      <alignment horizontal="right" wrapText="1"/>
    </xf>
    <xf numFmtId="0" fontId="6" fillId="9" borderId="14" xfId="0" applyFont="1" applyFill="1" applyBorder="1" applyAlignment="1" applyProtection="1">
      <alignment horizontal="right" wrapText="1"/>
    </xf>
    <xf numFmtId="0" fontId="6" fillId="9" borderId="15" xfId="0" applyFont="1" applyFill="1" applyBorder="1" applyProtection="1"/>
    <xf numFmtId="0" fontId="16" fillId="9" borderId="0" xfId="0" applyFont="1" applyFill="1" applyBorder="1" applyAlignment="1" applyProtection="1">
      <alignment horizontal="left" wrapText="1"/>
    </xf>
    <xf numFmtId="0" fontId="12" fillId="9" borderId="0" xfId="0" applyFont="1" applyFill="1" applyBorder="1" applyAlignment="1" applyProtection="1">
      <alignment horizontal="center" wrapText="1"/>
    </xf>
    <xf numFmtId="0" fontId="12" fillId="0" borderId="0" xfId="0" applyFont="1" applyFill="1" applyBorder="1" applyAlignment="1" applyProtection="1">
      <alignment horizontal="left" wrapText="1"/>
    </xf>
    <xf numFmtId="0" fontId="19" fillId="0" borderId="0" xfId="0" applyFont="1" applyAlignment="1">
      <alignment horizontal="left" wrapText="1"/>
    </xf>
    <xf numFmtId="0" fontId="20" fillId="0" borderId="0" xfId="0" applyFont="1" applyFill="1" applyAlignment="1">
      <alignment horizontal="center"/>
    </xf>
    <xf numFmtId="0" fontId="9" fillId="0" borderId="0" xfId="0" applyFont="1" applyFill="1"/>
    <xf numFmtId="0" fontId="23" fillId="0" borderId="0" xfId="1" applyFont="1" applyFill="1" applyAlignment="1" applyProtection="1">
      <alignment wrapText="1"/>
    </xf>
    <xf numFmtId="0" fontId="23" fillId="0" borderId="0" xfId="1" applyFont="1" applyFill="1" applyAlignment="1" applyProtection="1"/>
    <xf numFmtId="0" fontId="9" fillId="9" borderId="12" xfId="0" applyFont="1" applyFill="1" applyBorder="1" applyProtection="1"/>
    <xf numFmtId="0" fontId="20" fillId="9" borderId="0" xfId="0" applyFont="1" applyFill="1" applyBorder="1" applyAlignment="1" applyProtection="1">
      <alignment horizontal="left"/>
    </xf>
    <xf numFmtId="0" fontId="9" fillId="9" borderId="0" xfId="0" applyFont="1" applyFill="1" applyBorder="1" applyAlignment="1" applyProtection="1">
      <alignment horizontal="right" wrapText="1"/>
    </xf>
    <xf numFmtId="0" fontId="9" fillId="9" borderId="0" xfId="0" applyFont="1" applyFill="1" applyBorder="1" applyAlignment="1" applyProtection="1">
      <alignment horizontal="center" wrapText="1"/>
    </xf>
    <xf numFmtId="0" fontId="9" fillId="0" borderId="0" xfId="0" applyFont="1"/>
    <xf numFmtId="0" fontId="9" fillId="0" borderId="0" xfId="0" applyFont="1" applyAlignment="1">
      <alignment horizontal="center"/>
    </xf>
    <xf numFmtId="0" fontId="8" fillId="3" borderId="0" xfId="0" applyFont="1" applyFill="1" applyAlignment="1">
      <alignment wrapText="1"/>
    </xf>
    <xf numFmtId="0" fontId="8" fillId="3" borderId="0" xfId="0" applyFont="1" applyFill="1" applyAlignment="1">
      <alignment horizontal="center" wrapText="1"/>
    </xf>
    <xf numFmtId="0" fontId="16" fillId="9" borderId="12" xfId="0" applyFont="1" applyFill="1" applyBorder="1" applyAlignment="1" applyProtection="1">
      <alignment horizontal="left" wrapText="1"/>
    </xf>
    <xf numFmtId="0" fontId="12" fillId="9" borderId="12" xfId="0" applyFont="1" applyFill="1" applyBorder="1" applyAlignment="1" applyProtection="1">
      <alignment horizontal="center" wrapText="1"/>
    </xf>
    <xf numFmtId="0" fontId="16" fillId="3" borderId="12" xfId="0" applyFont="1" applyFill="1" applyBorder="1" applyAlignment="1" applyProtection="1">
      <alignment horizontal="left"/>
    </xf>
    <xf numFmtId="0" fontId="20" fillId="9" borderId="0" xfId="0" applyFont="1" applyFill="1" applyBorder="1" applyAlignment="1" applyProtection="1">
      <alignment horizontal="left" wrapText="1"/>
    </xf>
    <xf numFmtId="0" fontId="11" fillId="9" borderId="0" xfId="0" applyFont="1" applyFill="1" applyBorder="1" applyAlignment="1" applyProtection="1">
      <alignment horizontal="center" wrapText="1"/>
    </xf>
    <xf numFmtId="0" fontId="11" fillId="9" borderId="0" xfId="0" applyFont="1" applyFill="1" applyBorder="1" applyProtection="1"/>
    <xf numFmtId="0" fontId="25" fillId="9" borderId="0" xfId="0" applyFont="1" applyFill="1" applyBorder="1" applyProtection="1"/>
    <xf numFmtId="0" fontId="25" fillId="9" borderId="0" xfId="0" applyFont="1" applyFill="1" applyBorder="1" applyAlignment="1" applyProtection="1">
      <alignment wrapText="1"/>
    </xf>
    <xf numFmtId="0" fontId="28" fillId="9" borderId="0" xfId="0" applyFont="1" applyFill="1" applyBorder="1" applyAlignment="1" applyProtection="1">
      <alignment horizontal="left" vertical="center" wrapText="1"/>
    </xf>
    <xf numFmtId="0" fontId="13" fillId="9" borderId="0" xfId="0" applyFont="1" applyFill="1" applyBorder="1" applyProtection="1"/>
    <xf numFmtId="0" fontId="13" fillId="9" borderId="0" xfId="0" applyFont="1" applyFill="1" applyBorder="1" applyAlignment="1" applyProtection="1">
      <alignment horizontal="left" wrapText="1"/>
    </xf>
    <xf numFmtId="0" fontId="9" fillId="9" borderId="1" xfId="0" applyFont="1" applyFill="1" applyBorder="1" applyAlignment="1" applyProtection="1">
      <alignment horizontal="right" wrapText="1"/>
    </xf>
    <xf numFmtId="0" fontId="9" fillId="9" borderId="2" xfId="0" applyFont="1" applyFill="1" applyBorder="1" applyAlignment="1" applyProtection="1">
      <alignment horizontal="right" wrapText="1"/>
    </xf>
    <xf numFmtId="0" fontId="20" fillId="10" borderId="18" xfId="0" applyFont="1" applyFill="1" applyBorder="1"/>
    <xf numFmtId="0" fontId="28" fillId="10" borderId="19" xfId="0" applyFont="1" applyFill="1" applyBorder="1"/>
    <xf numFmtId="0" fontId="28" fillId="10" borderId="20" xfId="0" applyFont="1" applyFill="1" applyBorder="1"/>
    <xf numFmtId="0" fontId="9" fillId="9" borderId="0" xfId="0" applyFont="1" applyFill="1" applyBorder="1" applyAlignment="1">
      <alignment horizontal="center" vertical="top"/>
    </xf>
    <xf numFmtId="0" fontId="9" fillId="9" borderId="22" xfId="0" applyFont="1" applyFill="1" applyBorder="1" applyAlignment="1">
      <alignment horizontal="center" vertical="top"/>
    </xf>
    <xf numFmtId="0" fontId="31" fillId="0" borderId="1" xfId="0" applyFont="1" applyFill="1" applyBorder="1" applyAlignment="1">
      <alignment horizontal="center" wrapText="1"/>
    </xf>
    <xf numFmtId="0" fontId="31" fillId="0" borderId="28" xfId="0" applyFont="1" applyFill="1" applyBorder="1" applyAlignment="1">
      <alignment horizontal="center" wrapText="1"/>
    </xf>
    <xf numFmtId="0" fontId="33" fillId="9" borderId="12" xfId="0" applyFont="1" applyFill="1" applyBorder="1" applyAlignment="1" applyProtection="1">
      <alignment wrapText="1"/>
    </xf>
    <xf numFmtId="0" fontId="16" fillId="9" borderId="0" xfId="0" applyFont="1" applyFill="1" applyBorder="1" applyAlignment="1" applyProtection="1">
      <alignment horizontal="left" vertical="center" wrapText="1"/>
    </xf>
    <xf numFmtId="0" fontId="16" fillId="9" borderId="12" xfId="0" applyFont="1" applyFill="1" applyBorder="1" applyAlignment="1" applyProtection="1">
      <alignment horizontal="left" vertical="center" wrapText="1"/>
    </xf>
    <xf numFmtId="0" fontId="9" fillId="9" borderId="0" xfId="0" applyFont="1" applyFill="1" applyBorder="1" applyAlignment="1" applyProtection="1">
      <alignment horizontal="center" vertical="center" wrapText="1"/>
    </xf>
    <xf numFmtId="0" fontId="8" fillId="3" borderId="0" xfId="0" applyFont="1" applyFill="1" applyAlignment="1">
      <alignment horizontal="center" vertical="center" wrapText="1"/>
    </xf>
    <xf numFmtId="0" fontId="5" fillId="9" borderId="1" xfId="0" applyFont="1" applyFill="1" applyBorder="1" applyAlignment="1" applyProtection="1">
      <alignment horizontal="center" wrapText="1"/>
    </xf>
    <xf numFmtId="0" fontId="9" fillId="0" borderId="2" xfId="0" applyFont="1" applyFill="1" applyBorder="1" applyAlignment="1" applyProtection="1">
      <alignment horizontal="right" wrapText="1"/>
    </xf>
    <xf numFmtId="0" fontId="9" fillId="0" borderId="1" xfId="0" applyFont="1" applyFill="1" applyBorder="1" applyAlignment="1" applyProtection="1">
      <alignment horizontal="right" wrapText="1"/>
    </xf>
    <xf numFmtId="0" fontId="9" fillId="7" borderId="11" xfId="0" applyFont="1" applyFill="1" applyBorder="1" applyAlignment="1" applyProtection="1">
      <alignment horizontal="right" wrapText="1"/>
    </xf>
    <xf numFmtId="0" fontId="8" fillId="7" borderId="2" xfId="0" applyFont="1" applyFill="1" applyBorder="1" applyAlignment="1" applyProtection="1">
      <alignment horizontal="right" wrapText="1"/>
    </xf>
    <xf numFmtId="0" fontId="9" fillId="7" borderId="12" xfId="0" applyFont="1" applyFill="1" applyBorder="1" applyProtection="1"/>
    <xf numFmtId="0" fontId="11" fillId="7" borderId="0" xfId="0" applyFont="1" applyFill="1" applyBorder="1" applyProtection="1"/>
    <xf numFmtId="0" fontId="9" fillId="0" borderId="0" xfId="0" applyFont="1" applyAlignment="1">
      <alignment horizontal="left"/>
    </xf>
    <xf numFmtId="0" fontId="19" fillId="9" borderId="0" xfId="0" applyFont="1" applyFill="1" applyBorder="1" applyAlignment="1" applyProtection="1">
      <alignment horizontal="left" vertical="center" wrapText="1"/>
    </xf>
    <xf numFmtId="0" fontId="9" fillId="0" borderId="0" xfId="0" applyFont="1" applyFill="1" applyAlignment="1">
      <alignment horizontal="center"/>
    </xf>
    <xf numFmtId="0" fontId="34" fillId="0" borderId="0" xfId="0" applyFont="1" applyFill="1" applyAlignment="1">
      <alignment horizontal="center"/>
    </xf>
    <xf numFmtId="0" fontId="20" fillId="10" borderId="0" xfId="0" applyFont="1" applyFill="1" applyAlignment="1">
      <alignment horizontal="left" wrapText="1"/>
    </xf>
    <xf numFmtId="0" fontId="19" fillId="9" borderId="5" xfId="0" applyFont="1" applyFill="1" applyBorder="1" applyAlignment="1">
      <alignment horizontal="left" wrapText="1"/>
    </xf>
    <xf numFmtId="0" fontId="0" fillId="9" borderId="4" xfId="0" applyFill="1" applyBorder="1"/>
    <xf numFmtId="0" fontId="19" fillId="9" borderId="4" xfId="0" applyFont="1" applyFill="1" applyBorder="1" applyAlignment="1">
      <alignment horizontal="left" wrapText="1"/>
    </xf>
    <xf numFmtId="0" fontId="19" fillId="9" borderId="4" xfId="0" applyFont="1" applyFill="1" applyBorder="1" applyAlignment="1">
      <alignment wrapText="1"/>
    </xf>
    <xf numFmtId="0" fontId="19" fillId="9" borderId="6" xfId="0" applyFont="1" applyFill="1" applyBorder="1" applyAlignment="1">
      <alignment wrapText="1"/>
    </xf>
    <xf numFmtId="0" fontId="19" fillId="9" borderId="4" xfId="0" applyFont="1" applyFill="1" applyBorder="1" applyAlignment="1">
      <alignment vertical="top" wrapText="1"/>
    </xf>
    <xf numFmtId="0" fontId="20" fillId="10" borderId="0" xfId="0" applyFont="1" applyFill="1" applyBorder="1" applyProtection="1"/>
    <xf numFmtId="0" fontId="21" fillId="10" borderId="0" xfId="0" applyFont="1" applyFill="1" applyBorder="1" applyAlignment="1" applyProtection="1">
      <alignment horizontal="right" wrapText="1"/>
    </xf>
    <xf numFmtId="0" fontId="21" fillId="10" borderId="12" xfId="0" applyFont="1" applyFill="1" applyBorder="1" applyProtection="1"/>
    <xf numFmtId="0" fontId="21" fillId="9" borderId="0" xfId="0" applyFont="1" applyFill="1" applyBorder="1" applyProtection="1"/>
    <xf numFmtId="0" fontId="21" fillId="9" borderId="0" xfId="0" applyFont="1" applyFill="1" applyAlignment="1" applyProtection="1">
      <alignment wrapText="1"/>
    </xf>
    <xf numFmtId="0" fontId="22" fillId="0" borderId="0" xfId="0" applyFont="1" applyFill="1" applyProtection="1"/>
    <xf numFmtId="0" fontId="6" fillId="0" borderId="17" xfId="0" applyFont="1" applyFill="1" applyBorder="1" applyProtection="1"/>
    <xf numFmtId="0" fontId="6" fillId="0" borderId="4" xfId="0" applyFont="1" applyFill="1" applyBorder="1" applyProtection="1"/>
    <xf numFmtId="0" fontId="6" fillId="0" borderId="7" xfId="0" applyFont="1" applyFill="1" applyBorder="1" applyProtection="1"/>
    <xf numFmtId="0" fontId="6" fillId="0" borderId="7" xfId="0" applyFont="1" applyFill="1" applyBorder="1" applyAlignment="1" applyProtection="1">
      <alignment wrapText="1"/>
    </xf>
    <xf numFmtId="0" fontId="6" fillId="0" borderId="0" xfId="0" applyFont="1" applyFill="1" applyProtection="1"/>
    <xf numFmtId="0" fontId="6" fillId="9" borderId="0" xfId="0" applyFont="1" applyFill="1" applyProtection="1"/>
    <xf numFmtId="0" fontId="13" fillId="2" borderId="9" xfId="0" applyFont="1" applyFill="1" applyBorder="1" applyAlignment="1" applyProtection="1">
      <alignment wrapText="1"/>
    </xf>
    <xf numFmtId="0" fontId="17" fillId="9" borderId="12" xfId="0" applyFont="1" applyFill="1" applyBorder="1" applyAlignment="1" applyProtection="1">
      <alignment horizontal="center" wrapText="1"/>
    </xf>
    <xf numFmtId="0" fontId="29" fillId="9" borderId="0" xfId="0" applyFont="1" applyFill="1" applyBorder="1" applyAlignment="1" applyProtection="1">
      <alignment horizontal="center" wrapText="1"/>
    </xf>
    <xf numFmtId="0" fontId="9" fillId="0" borderId="0" xfId="0" applyFont="1" applyFill="1" applyProtection="1"/>
    <xf numFmtId="0" fontId="6" fillId="0" borderId="17" xfId="0" applyFont="1" applyBorder="1" applyProtection="1"/>
    <xf numFmtId="0" fontId="6" fillId="0" borderId="4" xfId="0" applyFont="1" applyBorder="1" applyProtection="1"/>
    <xf numFmtId="0" fontId="6" fillId="0" borderId="7" xfId="0" applyFont="1" applyBorder="1" applyProtection="1"/>
    <xf numFmtId="0" fontId="6" fillId="0" borderId="7" xfId="0" applyFont="1" applyBorder="1" applyAlignment="1" applyProtection="1">
      <alignment wrapText="1"/>
    </xf>
    <xf numFmtId="0" fontId="6" fillId="4" borderId="0" xfId="0" applyFont="1" applyFill="1" applyProtection="1"/>
    <xf numFmtId="0" fontId="6" fillId="0" borderId="0" xfId="0" applyFont="1" applyProtection="1"/>
    <xf numFmtId="0" fontId="6" fillId="5" borderId="0" xfId="0" applyFont="1" applyFill="1" applyProtection="1"/>
    <xf numFmtId="0" fontId="6" fillId="9" borderId="0" xfId="0" applyFont="1" applyFill="1" applyBorder="1" applyAlignment="1" applyProtection="1">
      <alignment horizontal="left"/>
    </xf>
    <xf numFmtId="0" fontId="6" fillId="9" borderId="12" xfId="0" applyFont="1" applyFill="1" applyBorder="1" applyAlignment="1" applyProtection="1">
      <alignment horizontal="left"/>
    </xf>
    <xf numFmtId="0" fontId="25" fillId="9" borderId="0" xfId="0" applyFont="1" applyFill="1" applyBorder="1" applyAlignment="1" applyProtection="1">
      <alignment horizontal="left"/>
    </xf>
    <xf numFmtId="0" fontId="9" fillId="0" borderId="0" xfId="0" applyFont="1" applyFill="1" applyAlignment="1" applyProtection="1">
      <alignment horizontal="left"/>
    </xf>
    <xf numFmtId="0" fontId="6" fillId="0" borderId="17" xfId="0" applyFont="1" applyBorder="1" applyAlignment="1" applyProtection="1">
      <alignment horizontal="left"/>
    </xf>
    <xf numFmtId="0" fontId="6" fillId="0" borderId="7" xfId="0" applyFont="1" applyBorder="1" applyAlignment="1" applyProtection="1">
      <alignment horizontal="left"/>
    </xf>
    <xf numFmtId="0" fontId="6" fillId="0" borderId="7" xfId="0" applyFont="1" applyBorder="1" applyAlignment="1" applyProtection="1">
      <alignment horizontal="left" wrapText="1"/>
    </xf>
    <xf numFmtId="0" fontId="6" fillId="4" borderId="0" xfId="0" applyFont="1" applyFill="1" applyAlignment="1" applyProtection="1">
      <alignment horizontal="left"/>
    </xf>
    <xf numFmtId="0" fontId="6" fillId="0" borderId="0" xfId="0" applyFont="1" applyAlignment="1" applyProtection="1">
      <alignment horizontal="left"/>
    </xf>
    <xf numFmtId="0" fontId="6" fillId="5" borderId="0" xfId="0" applyFont="1" applyFill="1" applyAlignment="1" applyProtection="1">
      <alignment horizontal="left"/>
    </xf>
    <xf numFmtId="0" fontId="6" fillId="9" borderId="0" xfId="0" applyFont="1" applyFill="1" applyAlignment="1" applyProtection="1">
      <alignment horizontal="left"/>
    </xf>
    <xf numFmtId="0" fontId="12" fillId="9" borderId="0" xfId="0" applyFont="1" applyFill="1" applyBorder="1" applyAlignment="1" applyProtection="1">
      <alignment wrapText="1"/>
    </xf>
    <xf numFmtId="0" fontId="12" fillId="0" borderId="0" xfId="0" applyFont="1" applyFill="1" applyBorder="1" applyProtection="1"/>
    <xf numFmtId="0" fontId="7" fillId="0" borderId="0" xfId="0" applyFont="1" applyFill="1" applyAlignment="1" applyProtection="1">
      <alignment wrapText="1"/>
    </xf>
    <xf numFmtId="0" fontId="8" fillId="0" borderId="2" xfId="0" applyFont="1" applyFill="1" applyBorder="1" applyAlignment="1" applyProtection="1">
      <alignment wrapText="1"/>
    </xf>
    <xf numFmtId="0" fontId="7" fillId="7" borderId="9" xfId="0" applyFont="1" applyFill="1" applyBorder="1" applyProtection="1"/>
    <xf numFmtId="0" fontId="7" fillId="7" borderId="9" xfId="0" applyFont="1" applyFill="1" applyBorder="1" applyAlignment="1" applyProtection="1">
      <alignment wrapText="1"/>
    </xf>
    <xf numFmtId="0" fontId="7" fillId="7" borderId="10" xfId="0" applyFont="1" applyFill="1" applyBorder="1" applyAlignment="1" applyProtection="1">
      <alignment wrapText="1"/>
    </xf>
    <xf numFmtId="0" fontId="8" fillId="9" borderId="1" xfId="0" applyFont="1" applyFill="1" applyBorder="1" applyAlignment="1" applyProtection="1">
      <alignment horizontal="right" wrapText="1"/>
    </xf>
    <xf numFmtId="0" fontId="24" fillId="9" borderId="5" xfId="0" applyFont="1" applyFill="1" applyBorder="1" applyAlignment="1" applyProtection="1">
      <alignment wrapText="1"/>
    </xf>
    <xf numFmtId="0" fontId="6" fillId="7" borderId="4" xfId="0" applyFont="1" applyFill="1" applyBorder="1" applyProtection="1"/>
    <xf numFmtId="0" fontId="6" fillId="7" borderId="7" xfId="0" applyFont="1" applyFill="1" applyBorder="1" applyProtection="1"/>
    <xf numFmtId="0" fontId="6" fillId="7" borderId="7" xfId="0" applyFont="1" applyFill="1" applyBorder="1" applyAlignment="1" applyProtection="1">
      <alignment wrapText="1"/>
    </xf>
    <xf numFmtId="0" fontId="8" fillId="9" borderId="2" xfId="0" applyFont="1" applyFill="1" applyBorder="1" applyAlignment="1" applyProtection="1">
      <alignment horizontal="right" wrapText="1"/>
    </xf>
    <xf numFmtId="0" fontId="24" fillId="9" borderId="4" xfId="0" applyFont="1" applyFill="1" applyBorder="1" applyAlignment="1" applyProtection="1">
      <alignment wrapText="1"/>
    </xf>
    <xf numFmtId="9" fontId="6" fillId="5" borderId="0" xfId="0" applyNumberFormat="1" applyFont="1" applyFill="1" applyProtection="1"/>
    <xf numFmtId="0" fontId="8" fillId="9" borderId="0" xfId="0" applyFont="1" applyFill="1" applyBorder="1" applyAlignment="1" applyProtection="1">
      <alignment horizontal="right" wrapText="1"/>
    </xf>
    <xf numFmtId="0" fontId="13" fillId="9" borderId="4" xfId="0" applyFont="1" applyFill="1" applyBorder="1" applyAlignment="1" applyProtection="1">
      <alignment wrapText="1"/>
    </xf>
    <xf numFmtId="0" fontId="24" fillId="9" borderId="6" xfId="0" applyFont="1" applyFill="1" applyBorder="1" applyAlignment="1" applyProtection="1">
      <alignment wrapText="1"/>
    </xf>
    <xf numFmtId="0" fontId="24" fillId="7" borderId="4" xfId="0" applyFont="1" applyFill="1" applyBorder="1" applyAlignment="1" applyProtection="1">
      <alignment wrapText="1"/>
    </xf>
    <xf numFmtId="0" fontId="9" fillId="7" borderId="0" xfId="0" applyFont="1" applyFill="1" applyProtection="1"/>
    <xf numFmtId="0" fontId="7" fillId="7" borderId="4" xfId="0" applyFont="1" applyFill="1" applyBorder="1" applyProtection="1"/>
    <xf numFmtId="0" fontId="7" fillId="7" borderId="7" xfId="0" applyFont="1" applyFill="1" applyBorder="1" applyProtection="1"/>
    <xf numFmtId="0" fontId="7" fillId="7" borderId="7" xfId="0" applyFont="1" applyFill="1" applyBorder="1" applyAlignment="1" applyProtection="1">
      <alignment wrapText="1"/>
    </xf>
    <xf numFmtId="0" fontId="7" fillId="4" borderId="0" xfId="0" applyFont="1" applyFill="1" applyProtection="1"/>
    <xf numFmtId="0" fontId="7" fillId="0" borderId="0" xfId="0" applyFont="1" applyProtection="1"/>
    <xf numFmtId="0" fontId="7" fillId="9" borderId="0" xfId="0" applyFont="1" applyFill="1" applyProtection="1"/>
    <xf numFmtId="0" fontId="6" fillId="0" borderId="0" xfId="0" applyFont="1" applyBorder="1" applyAlignment="1" applyProtection="1">
      <alignment wrapText="1"/>
    </xf>
    <xf numFmtId="0" fontId="9" fillId="0" borderId="0" xfId="0" applyFont="1" applyFill="1" applyBorder="1" applyProtection="1"/>
    <xf numFmtId="0" fontId="6" fillId="7" borderId="17" xfId="0" applyFont="1" applyFill="1" applyBorder="1" applyProtection="1"/>
    <xf numFmtId="0" fontId="9" fillId="0" borderId="0" xfId="0" applyFont="1" applyFill="1" applyAlignment="1" applyProtection="1">
      <alignment vertical="center"/>
    </xf>
    <xf numFmtId="0" fontId="6" fillId="7" borderId="4" xfId="0" applyFont="1" applyFill="1" applyBorder="1" applyAlignment="1" applyProtection="1">
      <alignment vertical="center"/>
    </xf>
    <xf numFmtId="0" fontId="6" fillId="7" borderId="7" xfId="0" applyFont="1" applyFill="1" applyBorder="1" applyAlignment="1" applyProtection="1">
      <alignment vertical="center"/>
    </xf>
    <xf numFmtId="0" fontId="6" fillId="7" borderId="7" xfId="0" applyFont="1" applyFill="1" applyBorder="1" applyAlignment="1" applyProtection="1">
      <alignment vertical="center" wrapText="1"/>
    </xf>
    <xf numFmtId="0" fontId="6" fillId="4" borderId="0" xfId="0" applyFont="1" applyFill="1" applyAlignment="1" applyProtection="1">
      <alignment vertical="center"/>
    </xf>
    <xf numFmtId="0" fontId="6" fillId="0" borderId="0" xfId="0" applyFont="1" applyAlignment="1" applyProtection="1">
      <alignment vertical="center"/>
    </xf>
    <xf numFmtId="0" fontId="6" fillId="5" borderId="0" xfId="0" applyFont="1" applyFill="1" applyAlignment="1" applyProtection="1">
      <alignment vertical="center"/>
    </xf>
    <xf numFmtId="0" fontId="6" fillId="9" borderId="0" xfId="0" applyFont="1" applyFill="1" applyAlignment="1" applyProtection="1">
      <alignment vertical="center"/>
    </xf>
    <xf numFmtId="0" fontId="8" fillId="0" borderId="0" xfId="0" applyFont="1" applyFill="1" applyBorder="1" applyAlignment="1" applyProtection="1">
      <alignment wrapText="1"/>
    </xf>
    <xf numFmtId="0" fontId="24" fillId="9" borderId="5" xfId="0" applyFont="1" applyFill="1" applyBorder="1" applyAlignment="1" applyProtection="1">
      <alignment vertical="center" wrapText="1"/>
    </xf>
    <xf numFmtId="0" fontId="24" fillId="9" borderId="4" xfId="0" applyFont="1" applyFill="1" applyBorder="1" applyAlignment="1" applyProtection="1">
      <alignment vertical="center" wrapText="1"/>
    </xf>
    <xf numFmtId="1" fontId="6" fillId="7" borderId="4" xfId="0" applyNumberFormat="1" applyFont="1" applyFill="1" applyBorder="1" applyProtection="1"/>
    <xf numFmtId="1" fontId="6" fillId="7" borderId="4" xfId="0" applyNumberFormat="1" applyFont="1" applyFill="1" applyBorder="1" applyAlignment="1" applyProtection="1">
      <alignment wrapText="1"/>
    </xf>
    <xf numFmtId="0" fontId="6" fillId="7" borderId="4" xfId="0" applyFont="1" applyFill="1" applyBorder="1" applyAlignment="1" applyProtection="1">
      <alignment wrapText="1"/>
    </xf>
    <xf numFmtId="0" fontId="9" fillId="9" borderId="6" xfId="0" applyFont="1" applyFill="1" applyBorder="1" applyAlignment="1" applyProtection="1">
      <alignment wrapText="1"/>
    </xf>
    <xf numFmtId="0" fontId="6" fillId="0" borderId="0" xfId="0" applyFont="1" applyAlignment="1" applyProtection="1">
      <alignment horizontal="right" wrapText="1"/>
    </xf>
    <xf numFmtId="0" fontId="6" fillId="0" borderId="0" xfId="0" applyFont="1" applyBorder="1" applyProtection="1"/>
    <xf numFmtId="0" fontId="25" fillId="0" borderId="0" xfId="0" applyFont="1" applyFill="1" applyBorder="1" applyProtection="1"/>
    <xf numFmtId="0" fontId="6" fillId="0" borderId="0" xfId="0" applyFont="1" applyFill="1" applyAlignment="1" applyProtection="1">
      <alignment wrapText="1"/>
    </xf>
    <xf numFmtId="0" fontId="8" fillId="8" borderId="0" xfId="0" applyFont="1" applyFill="1" applyBorder="1" applyProtection="1"/>
    <xf numFmtId="0" fontId="7" fillId="8" borderId="0" xfId="0" applyFont="1" applyFill="1" applyBorder="1" applyAlignment="1" applyProtection="1">
      <alignment horizontal="right" wrapText="1"/>
    </xf>
    <xf numFmtId="0" fontId="7" fillId="8" borderId="0" xfId="0" applyFont="1" applyFill="1" applyBorder="1" applyProtection="1"/>
    <xf numFmtId="0" fontId="21" fillId="0" borderId="0" xfId="0" applyFont="1" applyFill="1" applyBorder="1" applyProtection="1"/>
    <xf numFmtId="0" fontId="7" fillId="8" borderId="0" xfId="0" applyFont="1" applyFill="1" applyBorder="1" applyAlignment="1" applyProtection="1">
      <alignment wrapText="1"/>
    </xf>
    <xf numFmtId="0" fontId="8" fillId="0" borderId="0" xfId="0" applyFont="1" applyFill="1" applyBorder="1" applyProtection="1"/>
    <xf numFmtId="0" fontId="7" fillId="8" borderId="4" xfId="0" applyFont="1" applyFill="1" applyBorder="1" applyProtection="1"/>
    <xf numFmtId="0" fontId="7" fillId="0" borderId="4" xfId="0" applyFont="1" applyFill="1" applyBorder="1" applyProtection="1"/>
    <xf numFmtId="0" fontId="7" fillId="0" borderId="7" xfId="0" applyFont="1" applyFill="1" applyBorder="1" applyProtection="1"/>
    <xf numFmtId="0" fontId="7" fillId="0" borderId="7" xfId="0" applyFont="1" applyFill="1" applyBorder="1" applyAlignment="1" applyProtection="1">
      <alignment wrapText="1"/>
    </xf>
    <xf numFmtId="0" fontId="9" fillId="8" borderId="0" xfId="0" applyFont="1" applyFill="1" applyAlignment="1" applyProtection="1">
      <alignment horizontal="left" wrapText="1"/>
    </xf>
    <xf numFmtId="0" fontId="6" fillId="8" borderId="0" xfId="0" applyFont="1" applyFill="1" applyBorder="1" applyAlignment="1" applyProtection="1">
      <alignment horizontal="right" wrapText="1"/>
    </xf>
    <xf numFmtId="0" fontId="6" fillId="8" borderId="0" xfId="0" applyFont="1" applyFill="1" applyBorder="1" applyProtection="1"/>
    <xf numFmtId="0" fontId="6" fillId="8" borderId="0" xfId="0" applyFont="1" applyFill="1" applyAlignment="1" applyProtection="1">
      <alignment wrapText="1"/>
    </xf>
    <xf numFmtId="1" fontId="6" fillId="8" borderId="4" xfId="0" applyNumberFormat="1" applyFont="1" applyFill="1" applyBorder="1" applyProtection="1"/>
    <xf numFmtId="0" fontId="9" fillId="8" borderId="0" xfId="0" applyFont="1" applyFill="1" applyBorder="1" applyAlignment="1" applyProtection="1">
      <alignment horizontal="left" wrapText="1"/>
    </xf>
    <xf numFmtId="0" fontId="9" fillId="8" borderId="0" xfId="0" applyFont="1" applyFill="1" applyAlignment="1" applyProtection="1">
      <alignment horizontal="right"/>
    </xf>
    <xf numFmtId="0" fontId="9" fillId="8" borderId="0" xfId="0" applyFont="1" applyFill="1" applyAlignment="1" applyProtection="1">
      <alignment horizontal="left"/>
    </xf>
    <xf numFmtId="0" fontId="6" fillId="0" borderId="0" xfId="0" applyFont="1" applyAlignment="1" applyProtection="1">
      <alignment wrapText="1"/>
    </xf>
    <xf numFmtId="0" fontId="8" fillId="4" borderId="0" xfId="0" applyFont="1" applyFill="1" applyProtection="1"/>
    <xf numFmtId="0" fontId="6" fillId="4" borderId="0" xfId="0" applyFont="1" applyFill="1" applyAlignment="1" applyProtection="1">
      <alignment horizontal="right" wrapText="1"/>
    </xf>
    <xf numFmtId="0" fontId="6" fillId="4" borderId="0" xfId="0" applyFont="1" applyFill="1" applyBorder="1" applyProtection="1"/>
    <xf numFmtId="0" fontId="6" fillId="4" borderId="0" xfId="0" applyFont="1" applyFill="1" applyAlignment="1" applyProtection="1">
      <alignment wrapText="1"/>
    </xf>
    <xf numFmtId="0" fontId="6" fillId="4" borderId="4" xfId="0" applyFont="1" applyFill="1" applyBorder="1" applyProtection="1"/>
    <xf numFmtId="0" fontId="6" fillId="11" borderId="0" xfId="0" applyFont="1" applyFill="1" applyBorder="1" applyProtection="1"/>
    <xf numFmtId="0" fontId="25" fillId="11" borderId="0" xfId="0" applyFont="1" applyFill="1" applyBorder="1" applyProtection="1"/>
    <xf numFmtId="0" fontId="21" fillId="11" borderId="0" xfId="0" applyFont="1" applyFill="1" applyAlignment="1" applyProtection="1">
      <alignment vertical="center"/>
    </xf>
    <xf numFmtId="0" fontId="30" fillId="11" borderId="0" xfId="0" applyFont="1" applyFill="1" applyBorder="1" applyProtection="1"/>
    <xf numFmtId="0" fontId="30" fillId="11" borderId="0" xfId="0" applyFont="1" applyFill="1" applyAlignment="1" applyProtection="1">
      <alignment wrapText="1"/>
    </xf>
    <xf numFmtId="0" fontId="30" fillId="11" borderId="0" xfId="0" applyFont="1" applyFill="1" applyProtection="1"/>
    <xf numFmtId="0" fontId="6" fillId="11" borderId="0" xfId="0" applyFont="1" applyFill="1" applyAlignment="1" applyProtection="1">
      <alignment wrapText="1"/>
    </xf>
    <xf numFmtId="0" fontId="6" fillId="6" borderId="0" xfId="0" applyFont="1" applyFill="1" applyProtection="1"/>
    <xf numFmtId="9" fontId="6" fillId="6" borderId="0" xfId="0" applyNumberFormat="1" applyFont="1" applyFill="1" applyProtection="1"/>
    <xf numFmtId="0" fontId="24" fillId="0" borderId="5" xfId="0" applyFont="1" applyBorder="1" applyAlignment="1" applyProtection="1">
      <alignment horizontal="left" vertical="center" wrapText="1"/>
    </xf>
    <xf numFmtId="0" fontId="24" fillId="0" borderId="6" xfId="0" applyFont="1" applyBorder="1" applyAlignment="1" applyProtection="1">
      <alignment horizontal="left" vertical="center" wrapText="1"/>
    </xf>
    <xf numFmtId="0" fontId="16" fillId="3" borderId="0" xfId="0" applyFont="1" applyFill="1" applyBorder="1" applyAlignment="1" applyProtection="1">
      <alignment horizontal="left" vertical="top" wrapText="1"/>
    </xf>
    <xf numFmtId="0" fontId="16" fillId="3" borderId="0" xfId="0" applyFont="1" applyFill="1" applyBorder="1" applyAlignment="1" applyProtection="1">
      <alignment horizontal="left" vertical="center" wrapText="1"/>
    </xf>
    <xf numFmtId="0" fontId="16" fillId="3" borderId="12" xfId="0" applyFont="1" applyFill="1" applyBorder="1" applyAlignment="1" applyProtection="1">
      <alignment horizontal="left" vertical="center" wrapText="1"/>
    </xf>
    <xf numFmtId="0" fontId="14" fillId="0" borderId="0" xfId="0" applyFont="1" applyAlignment="1">
      <alignment horizontal="left" vertical="top" wrapText="1"/>
    </xf>
    <xf numFmtId="0" fontId="33" fillId="0" borderId="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2" xfId="0" applyFont="1" applyBorder="1" applyAlignment="1">
      <alignment horizontal="center" vertical="center" wrapText="1"/>
    </xf>
    <xf numFmtId="0" fontId="9" fillId="9" borderId="2" xfId="0" applyFont="1" applyFill="1" applyBorder="1" applyAlignment="1">
      <alignment horizontal="center" vertical="center" wrapText="1"/>
    </xf>
    <xf numFmtId="0" fontId="9" fillId="9" borderId="24" xfId="0" applyFont="1" applyFill="1" applyBorder="1" applyAlignment="1">
      <alignment horizontal="center" vertical="center" wrapText="1"/>
    </xf>
    <xf numFmtId="0" fontId="16" fillId="3" borderId="21" xfId="0" applyFont="1" applyFill="1" applyBorder="1" applyAlignment="1">
      <alignment wrapText="1"/>
    </xf>
    <xf numFmtId="0" fontId="16" fillId="3" borderId="0" xfId="0" applyFont="1" applyFill="1" applyBorder="1" applyAlignment="1">
      <alignment wrapText="1"/>
    </xf>
    <xf numFmtId="0" fontId="16" fillId="3" borderId="22" xfId="0" applyFont="1" applyFill="1" applyBorder="1" applyAlignment="1">
      <alignment wrapText="1"/>
    </xf>
    <xf numFmtId="0" fontId="5" fillId="3" borderId="23" xfId="0" applyFont="1" applyFill="1" applyBorder="1" applyAlignment="1">
      <alignment vertical="center" wrapText="1"/>
    </xf>
    <xf numFmtId="0" fontId="5" fillId="3" borderId="2" xfId="0" applyFont="1" applyFill="1" applyBorder="1" applyAlignment="1">
      <alignment vertical="center" wrapText="1"/>
    </xf>
    <xf numFmtId="0" fontId="5" fillId="3" borderId="24" xfId="0" applyFont="1" applyFill="1" applyBorder="1" applyAlignment="1">
      <alignment vertical="center" wrapText="1"/>
    </xf>
    <xf numFmtId="0" fontId="14" fillId="9" borderId="0" xfId="0" applyFont="1" applyFill="1" applyBorder="1" applyAlignment="1">
      <alignment horizontal="left" vertical="top" wrapText="1"/>
    </xf>
    <xf numFmtId="0" fontId="14" fillId="9" borderId="22" xfId="0" applyFont="1" applyFill="1" applyBorder="1" applyAlignment="1">
      <alignment horizontal="left" vertical="top" wrapText="1"/>
    </xf>
    <xf numFmtId="0" fontId="14"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32" fillId="0" borderId="22" xfId="0" applyFont="1" applyBorder="1" applyAlignment="1">
      <alignment horizontal="left" vertical="top" wrapText="1"/>
    </xf>
    <xf numFmtId="0" fontId="27" fillId="10" borderId="0" xfId="0" applyFont="1" applyFill="1" applyAlignment="1">
      <alignment horizontal="left" wrapText="1"/>
    </xf>
    <xf numFmtId="0" fontId="11" fillId="10" borderId="0" xfId="0" applyFont="1" applyFill="1" applyAlignment="1">
      <alignment horizontal="left" wrapText="1"/>
    </xf>
    <xf numFmtId="0" fontId="9" fillId="12" borderId="9" xfId="0" applyFont="1" applyFill="1" applyBorder="1" applyAlignment="1">
      <alignment horizontal="center" vertical="center" wrapText="1"/>
    </xf>
    <xf numFmtId="0" fontId="8" fillId="12" borderId="2" xfId="0" applyFont="1" applyFill="1" applyBorder="1" applyAlignment="1">
      <alignment vertical="center" wrapText="1"/>
    </xf>
    <xf numFmtId="0" fontId="9" fillId="13" borderId="9" xfId="0" applyFont="1" applyFill="1" applyBorder="1" applyAlignment="1">
      <alignment horizontal="center" vertical="center" wrapText="1"/>
    </xf>
    <xf numFmtId="0" fontId="9" fillId="13" borderId="10" xfId="0" applyFont="1" applyFill="1" applyBorder="1" applyAlignment="1">
      <alignment horizontal="center" vertical="center" wrapText="1"/>
    </xf>
    <xf numFmtId="0" fontId="9" fillId="13" borderId="21" xfId="0" applyFont="1" applyFill="1" applyBorder="1" applyAlignment="1">
      <alignment horizontal="center" vertical="center" textRotation="90" wrapText="1"/>
    </xf>
    <xf numFmtId="0" fontId="9" fillId="13" borderId="29" xfId="0" applyFont="1" applyFill="1" applyBorder="1" applyAlignment="1">
      <alignment horizontal="center" vertical="center" textRotation="90" wrapText="1"/>
    </xf>
    <xf numFmtId="0" fontId="9" fillId="14" borderId="33" xfId="0" applyFont="1" applyFill="1" applyBorder="1" applyAlignment="1">
      <alignment horizontal="center" vertical="center" wrapText="1"/>
    </xf>
    <xf numFmtId="0" fontId="9" fillId="14" borderId="16" xfId="0" applyFont="1" applyFill="1" applyBorder="1" applyAlignment="1">
      <alignment horizontal="center" wrapText="1"/>
    </xf>
    <xf numFmtId="0" fontId="9" fillId="14" borderId="3" xfId="0" applyFont="1" applyFill="1" applyBorder="1" applyAlignment="1">
      <alignment horizontal="center" wrapText="1"/>
    </xf>
    <xf numFmtId="0" fontId="9" fillId="14" borderId="27"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colors>
    <mruColors>
      <color rgb="FFBED390"/>
      <color rgb="FFCBC2D3"/>
      <color rgb="FFEDE9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workbookViewId="0">
      <selection activeCell="A8" sqref="A8"/>
    </sheetView>
  </sheetViews>
  <sheetFormatPr defaultColWidth="11" defaultRowHeight="12.6"/>
  <cols>
    <col min="1" max="1" width="82" customWidth="1"/>
    <col min="2" max="2" width="9" customWidth="1"/>
    <col min="3" max="3" width="9.54296875" customWidth="1"/>
    <col min="4" max="4" width="12.7265625" customWidth="1"/>
  </cols>
  <sheetData>
    <row r="1" spans="1:4" ht="58.95" customHeight="1">
      <c r="A1" s="86" t="s">
        <v>200</v>
      </c>
      <c r="B1" s="38"/>
      <c r="C1" s="38"/>
      <c r="D1" s="38"/>
    </row>
    <row r="2" spans="1:4" ht="109.2" customHeight="1">
      <c r="A2" s="87" t="s">
        <v>27</v>
      </c>
      <c r="B2" s="37"/>
      <c r="C2" s="37"/>
      <c r="D2" s="37"/>
    </row>
    <row r="3" spans="1:4">
      <c r="A3" s="88"/>
    </row>
    <row r="4" spans="1:4" ht="81" customHeight="1">
      <c r="A4" s="89" t="s">
        <v>201</v>
      </c>
    </row>
    <row r="5" spans="1:4" ht="20.399999999999999">
      <c r="A5" s="89"/>
    </row>
    <row r="6" spans="1:4" ht="63" customHeight="1">
      <c r="A6" s="90" t="s">
        <v>202</v>
      </c>
    </row>
    <row r="7" spans="1:4">
      <c r="A7" s="88"/>
    </row>
    <row r="8" spans="1:4" ht="105" customHeight="1">
      <c r="A8" s="92" t="s">
        <v>194</v>
      </c>
    </row>
    <row r="9" spans="1:4">
      <c r="A9" s="88"/>
    </row>
    <row r="10" spans="1:4" ht="106.05" customHeight="1">
      <c r="A10" s="91" t="s">
        <v>195</v>
      </c>
    </row>
  </sheetData>
  <sheetProtection algorithmName="SHA-512" hashValue="blbfV+4gnAqI1tG6y91ThzzhFwp+39DZc7CNFLUfFb/iNXxAPBwSKV9lYJLRiRGm03zXJhRiwNm/jxSP3PQDWg==" saltValue="f2KcjrZqd/a24wq/pUHX/A==" spinCount="100000" sheet="1" objects="1" scenarios="1"/>
  <phoneticPr fontId="1" type="noConversion"/>
  <pageMargins left="0.75" right="0.75" top="1" bottom="1" header="0.5" footer="0.5"/>
  <colBreaks count="1" manualBreakCount="1">
    <brk id="4"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12"/>
  <sheetViews>
    <sheetView workbookViewId="0">
      <selection activeCell="B27" sqref="B27"/>
    </sheetView>
  </sheetViews>
  <sheetFormatPr defaultColWidth="10.7265625" defaultRowHeight="15"/>
  <cols>
    <col min="1" max="1" width="59" style="114" customWidth="1"/>
    <col min="2" max="2" width="15.1796875" style="171" customWidth="1"/>
    <col min="3" max="3" width="4.54296875" style="172" customWidth="1"/>
    <col min="4" max="4" width="3.26953125" style="173" customWidth="1"/>
    <col min="5" max="5" width="43.7265625" style="193" customWidth="1"/>
    <col min="6" max="6" width="4" style="108" hidden="1" customWidth="1"/>
    <col min="7" max="7" width="16.81640625" style="110" hidden="1" customWidth="1"/>
    <col min="8" max="8" width="10.7265625" style="110" hidden="1" customWidth="1"/>
    <col min="9" max="9" width="10.7265625" style="111" hidden="1" customWidth="1"/>
    <col min="10" max="10" width="38.1796875" style="112" hidden="1" customWidth="1"/>
    <col min="11" max="11" width="19" style="113" hidden="1" customWidth="1"/>
    <col min="12" max="12" width="10.7265625" style="114" hidden="1" customWidth="1"/>
    <col min="13" max="13" width="31.453125" style="115" hidden="1" customWidth="1"/>
    <col min="14" max="14" width="10.7265625" style="104"/>
    <col min="15" max="16384" width="10.7265625" style="114"/>
  </cols>
  <sheetData>
    <row r="1" spans="1:14" s="103" customFormat="1" ht="45" customHeight="1">
      <c r="A1" s="93" t="s">
        <v>31</v>
      </c>
      <c r="B1" s="94"/>
      <c r="C1" s="95"/>
      <c r="D1" s="96"/>
      <c r="E1" s="97"/>
      <c r="F1" s="98"/>
      <c r="G1" s="99"/>
      <c r="H1" s="100"/>
      <c r="I1" s="101"/>
      <c r="J1" s="102"/>
      <c r="K1" s="103" t="s">
        <v>67</v>
      </c>
      <c r="N1" s="104"/>
    </row>
    <row r="2" spans="1:14" s="103" customFormat="1" ht="49.95" customHeight="1">
      <c r="A2" s="211" t="s">
        <v>65</v>
      </c>
      <c r="B2" s="211"/>
      <c r="C2" s="212"/>
      <c r="D2" s="53"/>
      <c r="E2" s="34"/>
      <c r="F2" s="98"/>
      <c r="G2" s="99"/>
      <c r="H2" s="100"/>
      <c r="I2" s="101"/>
      <c r="J2" s="102"/>
      <c r="N2" s="104"/>
    </row>
    <row r="3" spans="1:14" s="103" customFormat="1" ht="31.05" customHeight="1">
      <c r="A3" s="34"/>
      <c r="B3" s="34"/>
      <c r="C3" s="50"/>
      <c r="D3" s="53"/>
      <c r="E3" s="105" t="s">
        <v>139</v>
      </c>
      <c r="F3" s="98"/>
      <c r="G3" s="99"/>
      <c r="H3" s="100"/>
      <c r="I3" s="101"/>
      <c r="J3" s="102"/>
      <c r="N3" s="104"/>
    </row>
    <row r="4" spans="1:14" ht="55.95" customHeight="1">
      <c r="A4" s="44" t="s">
        <v>113</v>
      </c>
      <c r="B4" s="75">
        <v>55</v>
      </c>
      <c r="C4" s="106"/>
      <c r="D4" s="107"/>
      <c r="E4" s="208" t="s">
        <v>175</v>
      </c>
      <c r="G4" s="109"/>
    </row>
    <row r="5" spans="1:14" s="124" customFormat="1" ht="21" customHeight="1">
      <c r="A5" s="116"/>
      <c r="B5" s="45" t="s">
        <v>118</v>
      </c>
      <c r="C5" s="117"/>
      <c r="D5" s="118"/>
      <c r="E5" s="209"/>
      <c r="F5" s="119"/>
      <c r="G5" s="36"/>
      <c r="H5" s="120"/>
      <c r="I5" s="121"/>
      <c r="J5" s="122"/>
      <c r="K5" s="123"/>
      <c r="M5" s="125"/>
      <c r="N5" s="126"/>
    </row>
    <row r="6" spans="1:14" ht="19.05" customHeight="1">
      <c r="A6" s="34"/>
      <c r="B6" s="35"/>
      <c r="C6" s="51"/>
      <c r="D6" s="54"/>
      <c r="E6" s="127"/>
      <c r="F6" s="128"/>
      <c r="G6" s="109"/>
    </row>
    <row r="7" spans="1:14" ht="46.05" customHeight="1">
      <c r="A7" s="211" t="s">
        <v>79</v>
      </c>
      <c r="B7" s="211"/>
      <c r="C7" s="212"/>
      <c r="D7" s="54"/>
      <c r="E7" s="127"/>
      <c r="F7" s="128"/>
      <c r="G7" s="109"/>
    </row>
    <row r="8" spans="1:14" ht="46.05" customHeight="1">
      <c r="A8" s="71"/>
      <c r="B8" s="71"/>
      <c r="C8" s="72"/>
      <c r="D8" s="54"/>
      <c r="E8" s="105" t="s">
        <v>139</v>
      </c>
      <c r="F8" s="128"/>
      <c r="G8" s="109"/>
    </row>
    <row r="9" spans="1:14" ht="46.05" customHeight="1">
      <c r="A9" s="44" t="s">
        <v>80</v>
      </c>
      <c r="B9" s="75">
        <v>34</v>
      </c>
      <c r="C9" s="72"/>
      <c r="D9" s="54"/>
      <c r="E9" s="208" t="s">
        <v>192</v>
      </c>
      <c r="F9" s="128"/>
      <c r="G9" s="109"/>
    </row>
    <row r="10" spans="1:14" ht="25.95" customHeight="1">
      <c r="A10" s="71"/>
      <c r="B10" s="73" t="s">
        <v>81</v>
      </c>
      <c r="C10" s="72"/>
      <c r="D10" s="54"/>
      <c r="E10" s="209"/>
      <c r="F10" s="128"/>
      <c r="G10" s="109"/>
    </row>
    <row r="11" spans="1:14" ht="19.05" customHeight="1">
      <c r="A11" s="34"/>
      <c r="B11" s="35"/>
      <c r="C11" s="51"/>
      <c r="D11" s="54"/>
      <c r="E11" s="127"/>
      <c r="F11" s="128"/>
      <c r="G11" s="109"/>
    </row>
    <row r="12" spans="1:14" s="103" customFormat="1" ht="170.4" customHeight="1">
      <c r="A12" s="210" t="s">
        <v>145</v>
      </c>
      <c r="B12" s="210"/>
      <c r="C12" s="52"/>
      <c r="D12" s="43"/>
      <c r="E12" s="43"/>
      <c r="F12" s="108"/>
      <c r="G12" s="100" t="s">
        <v>74</v>
      </c>
      <c r="H12" s="100"/>
      <c r="I12" s="101"/>
      <c r="J12" s="102"/>
      <c r="M12" s="129" t="s">
        <v>92</v>
      </c>
      <c r="N12" s="104"/>
    </row>
    <row r="13" spans="1:14" ht="37.950000000000003" customHeight="1">
      <c r="A13" s="59" t="s">
        <v>146</v>
      </c>
      <c r="B13" s="28"/>
      <c r="C13" s="26"/>
      <c r="D13" s="56"/>
      <c r="E13" s="105" t="s">
        <v>139</v>
      </c>
      <c r="F13" s="130"/>
      <c r="G13" s="131" t="s">
        <v>93</v>
      </c>
      <c r="H13" s="132" t="s">
        <v>13</v>
      </c>
      <c r="I13" s="133" t="s">
        <v>14</v>
      </c>
      <c r="J13" s="133" t="s">
        <v>15</v>
      </c>
    </row>
    <row r="14" spans="1:14" ht="43.95" customHeight="1">
      <c r="A14" s="25" t="s">
        <v>188</v>
      </c>
      <c r="B14" s="134">
        <v>1000</v>
      </c>
      <c r="C14" s="42" t="s">
        <v>109</v>
      </c>
      <c r="D14" s="55"/>
      <c r="E14" s="135" t="s">
        <v>140</v>
      </c>
      <c r="G14" s="136">
        <f>B14*((B4*0.7)-(0.5*B9))*0.623</f>
        <v>13394.5</v>
      </c>
      <c r="H14" s="136">
        <f>-B14*297.4</f>
        <v>-297400</v>
      </c>
      <c r="I14" s="137">
        <f>-B14*15.8</f>
        <v>-15800</v>
      </c>
      <c r="J14" s="138"/>
    </row>
    <row r="15" spans="1:14" ht="52.05" customHeight="1">
      <c r="A15" s="25" t="s">
        <v>34</v>
      </c>
      <c r="B15" s="139">
        <v>0</v>
      </c>
      <c r="C15" s="42" t="s">
        <v>110</v>
      </c>
      <c r="D15" s="55"/>
      <c r="E15" s="140" t="s">
        <v>59</v>
      </c>
      <c r="G15" s="136">
        <f>B15*((B4*0.6)-(0.5*B9))*0.623</f>
        <v>0</v>
      </c>
      <c r="H15" s="136">
        <f>-B15*3159.85</f>
        <v>0</v>
      </c>
      <c r="I15" s="137">
        <f>-B15*2.14</f>
        <v>0</v>
      </c>
      <c r="J15" s="138"/>
    </row>
    <row r="16" spans="1:14" ht="43.05" customHeight="1">
      <c r="A16" s="25" t="s">
        <v>12</v>
      </c>
      <c r="B16" s="139">
        <v>0</v>
      </c>
      <c r="C16" s="42" t="s">
        <v>110</v>
      </c>
      <c r="D16" s="55"/>
      <c r="E16" s="140" t="s">
        <v>69</v>
      </c>
      <c r="G16" s="136">
        <f>B16*((B4*0.8)-(0.5*B9))*0.623</f>
        <v>0</v>
      </c>
      <c r="H16" s="136">
        <f>-B16*3159.85</f>
        <v>0</v>
      </c>
      <c r="I16" s="137">
        <f>-B16*2.14</f>
        <v>0</v>
      </c>
      <c r="J16" s="138"/>
    </row>
    <row r="17" spans="1:14" ht="46.05" customHeight="1">
      <c r="A17" s="25" t="s">
        <v>90</v>
      </c>
      <c r="B17" s="139">
        <v>0</v>
      </c>
      <c r="C17" s="42" t="s">
        <v>111</v>
      </c>
      <c r="D17" s="55"/>
      <c r="E17" s="140" t="s">
        <v>8</v>
      </c>
      <c r="G17" s="136">
        <f>B17*((B4*0.6)-(0.5*B9))*0.623</f>
        <v>0</v>
      </c>
      <c r="H17" s="136">
        <f>-B17*3717.47</f>
        <v>0</v>
      </c>
      <c r="I17" s="137">
        <f>-B17*4.55</f>
        <v>0</v>
      </c>
      <c r="J17" s="138"/>
    </row>
    <row r="18" spans="1:14" ht="45" customHeight="1">
      <c r="A18" s="25" t="s">
        <v>206</v>
      </c>
      <c r="B18" s="139">
        <v>0</v>
      </c>
      <c r="C18" s="42" t="s">
        <v>111</v>
      </c>
      <c r="D18" s="55"/>
      <c r="E18" s="140" t="s">
        <v>115</v>
      </c>
      <c r="G18" s="136">
        <f>B18*((B4*0.6)-(0.5*B9))*0.623</f>
        <v>0</v>
      </c>
      <c r="H18" s="136">
        <f>-B18*2602.23</f>
        <v>0</v>
      </c>
      <c r="I18" s="137">
        <f>-B18*21.38</f>
        <v>0</v>
      </c>
      <c r="J18" s="138"/>
      <c r="M18" s="141"/>
    </row>
    <row r="19" spans="1:14" ht="45" customHeight="1">
      <c r="A19" s="60" t="s">
        <v>144</v>
      </c>
      <c r="B19" s="142"/>
      <c r="C19" s="42"/>
      <c r="D19" s="55"/>
      <c r="E19" s="143"/>
      <c r="G19" s="136"/>
      <c r="H19" s="136"/>
      <c r="I19" s="137"/>
      <c r="J19" s="138"/>
      <c r="M19" s="141"/>
    </row>
    <row r="20" spans="1:14" ht="45" customHeight="1">
      <c r="A20" s="44" t="s">
        <v>203</v>
      </c>
      <c r="B20" s="134">
        <v>0</v>
      </c>
      <c r="C20" s="42" t="s">
        <v>111</v>
      </c>
      <c r="D20" s="55"/>
      <c r="E20" s="140"/>
      <c r="G20" s="136">
        <f>B20*((B4*0.7)-(0.5*B9))*0.623</f>
        <v>0</v>
      </c>
      <c r="H20" s="136" t="s">
        <v>198</v>
      </c>
      <c r="I20" s="137">
        <f>-B20*(21.38+15.8)</f>
        <v>0</v>
      </c>
      <c r="J20" s="138"/>
      <c r="M20" s="141"/>
    </row>
    <row r="21" spans="1:14" ht="45" customHeight="1">
      <c r="A21" s="44" t="s">
        <v>204</v>
      </c>
      <c r="B21" s="139">
        <v>0</v>
      </c>
      <c r="C21" s="42" t="s">
        <v>111</v>
      </c>
      <c r="D21" s="55"/>
      <c r="E21" s="140"/>
      <c r="G21" s="136">
        <f>B21*((B4*0.6)-(0.5*B9))*0.623</f>
        <v>0</v>
      </c>
      <c r="H21" s="136" t="s">
        <v>198</v>
      </c>
      <c r="I21" s="137">
        <f>-B21*(21.38 + 2.14)</f>
        <v>0</v>
      </c>
      <c r="J21" s="138"/>
      <c r="M21" s="141"/>
    </row>
    <row r="22" spans="1:14" ht="45" customHeight="1">
      <c r="A22" s="44" t="s">
        <v>205</v>
      </c>
      <c r="B22" s="139">
        <v>0</v>
      </c>
      <c r="C22" s="42" t="s">
        <v>111</v>
      </c>
      <c r="D22" s="55"/>
      <c r="E22" s="144"/>
      <c r="G22" s="136">
        <f>B22*((B4*0.8)-(0.5*B9))*0.623</f>
        <v>0</v>
      </c>
      <c r="H22" s="136" t="s">
        <v>198</v>
      </c>
      <c r="I22" s="137">
        <f>-B22*(21.38+2.14)</f>
        <v>0</v>
      </c>
      <c r="J22" s="138"/>
      <c r="M22" s="141"/>
    </row>
    <row r="23" spans="1:14" s="151" customFormat="1" ht="61.05" hidden="1" customHeight="1">
      <c r="A23" s="78" t="s">
        <v>124</v>
      </c>
      <c r="B23" s="79">
        <f>SUM(B14:B22)</f>
        <v>1000</v>
      </c>
      <c r="C23" s="80" t="s">
        <v>112</v>
      </c>
      <c r="D23" s="81"/>
      <c r="E23" s="145"/>
      <c r="F23" s="146"/>
      <c r="G23" s="147">
        <f>SUM(G14:G22)</f>
        <v>13394.5</v>
      </c>
      <c r="H23" s="147">
        <f>SUM(H14:H18)</f>
        <v>-297400</v>
      </c>
      <c r="I23" s="148">
        <f>SUM(I14:I22)</f>
        <v>-15800</v>
      </c>
      <c r="J23" s="149"/>
      <c r="K23" s="150"/>
      <c r="M23" s="115"/>
      <c r="N23" s="152"/>
    </row>
    <row r="24" spans="1:14" ht="10.050000000000001" customHeight="1">
      <c r="A24" s="27"/>
      <c r="B24" s="28"/>
      <c r="C24" s="26"/>
      <c r="D24" s="56"/>
      <c r="E24" s="153"/>
      <c r="F24" s="154"/>
      <c r="G24" s="155"/>
      <c r="H24" s="136"/>
      <c r="I24" s="137"/>
      <c r="J24" s="138"/>
    </row>
    <row r="25" spans="1:14" s="161" customFormat="1" ht="124.95" customHeight="1">
      <c r="A25" s="211" t="s">
        <v>189</v>
      </c>
      <c r="B25" s="211"/>
      <c r="C25" s="212"/>
      <c r="D25" s="58"/>
      <c r="E25" s="83"/>
      <c r="F25" s="156"/>
      <c r="G25" s="157"/>
      <c r="H25" s="157"/>
      <c r="I25" s="158"/>
      <c r="J25" s="159"/>
      <c r="K25" s="160"/>
      <c r="M25" s="162"/>
      <c r="N25" s="163"/>
    </row>
    <row r="26" spans="1:14" ht="28.95" customHeight="1">
      <c r="A26" s="60"/>
      <c r="B26" s="28"/>
      <c r="C26" s="26"/>
      <c r="D26" s="56"/>
      <c r="E26" s="105" t="s">
        <v>36</v>
      </c>
      <c r="F26" s="164"/>
      <c r="G26" s="147"/>
      <c r="H26" s="147"/>
      <c r="I26" s="148"/>
      <c r="J26" s="149"/>
    </row>
    <row r="27" spans="1:14" s="103" customFormat="1" ht="58.05" customHeight="1">
      <c r="A27" s="29" t="s">
        <v>82</v>
      </c>
      <c r="B27" s="61" t="s">
        <v>2</v>
      </c>
      <c r="C27" s="26"/>
      <c r="D27" s="56"/>
      <c r="E27" s="165" t="s">
        <v>33</v>
      </c>
      <c r="F27" s="40"/>
      <c r="G27" s="136"/>
      <c r="H27" s="136"/>
      <c r="I27" s="137"/>
      <c r="J27" s="138" t="str">
        <f>IF(B27=M79,"-", IF(B27=M80,"-", IF(B27=M81,"Based on your native plant coverage, your landscape is estimated to have 3-4 times greater abundance and diversity of butterflies and moths than a site with few native plants", IF(B27=M82,"Based on your native plant coverage, your landscape is estimated to have 3-4 times more butterflies and moths, 2 times more bees, and up to 3-fold increase in pollinator diversity when compared to a site with few native plants","-"))))</f>
        <v>-</v>
      </c>
      <c r="K27" s="113" t="s">
        <v>66</v>
      </c>
      <c r="M27" s="115"/>
      <c r="N27" s="104"/>
    </row>
    <row r="28" spans="1:14" ht="64.05" customHeight="1">
      <c r="A28" s="29" t="s">
        <v>86</v>
      </c>
      <c r="B28" s="62">
        <v>0</v>
      </c>
      <c r="C28" s="70" t="s">
        <v>87</v>
      </c>
      <c r="D28" s="57"/>
      <c r="E28" s="166" t="s">
        <v>1</v>
      </c>
      <c r="F28" s="41"/>
      <c r="G28" s="167">
        <f>(((B28/100)*(SUM(B15:B18)*((0.4*B4)-(0.5*B9))*0.623))) +(((100-B28)/100)*SUM(G15:G18)) + SUM(G14,G20,G21,G22)</f>
        <v>13394.5</v>
      </c>
      <c r="H28" s="136"/>
      <c r="I28" s="137"/>
      <c r="J28" s="138"/>
    </row>
    <row r="29" spans="1:14" ht="55.95" customHeight="1">
      <c r="A29" s="29" t="s">
        <v>185</v>
      </c>
      <c r="B29" s="61">
        <v>0</v>
      </c>
      <c r="C29" s="26"/>
      <c r="D29" s="56"/>
      <c r="E29" s="166" t="s">
        <v>35</v>
      </c>
      <c r="G29" s="136"/>
      <c r="H29" s="136"/>
      <c r="I29" s="137"/>
      <c r="J29" s="138" t="str">
        <f>IF(B29=M84,"-",IF(B29=M85,"Based on the number of flowering plant species, your landscape is estimated to have up to 2 times greater pollinator diversity than a site with no flowering plant species", IF(B29=M86, "Based on the number of flowering plant species, your landscape is estimated to have up to 3 times greater pollinator biodiversity than a site with few flowering plant species", IF(B29=M87, "Based on the number of flowering plant species, your landscape is estimated to have a four-fold (or more) increase in pollinator diversity when compared to a site with few flowering plant species", "-"))))</f>
        <v>-</v>
      </c>
    </row>
    <row r="30" spans="1:14" ht="63" customHeight="1">
      <c r="A30" s="29" t="s">
        <v>122</v>
      </c>
      <c r="B30" s="62" t="s">
        <v>135</v>
      </c>
      <c r="C30" s="26"/>
      <c r="D30" s="56"/>
      <c r="E30" s="166" t="s">
        <v>28</v>
      </c>
      <c r="G30" s="136"/>
      <c r="H30" s="136"/>
      <c r="I30" s="137"/>
      <c r="J30" s="138" t="str">
        <f>IF(B30=M75, "Your landscape is more likely to support pollinators if areas of bare soil or nesting material are included", "-")</f>
        <v>-</v>
      </c>
    </row>
    <row r="31" spans="1:14" ht="55.05" customHeight="1">
      <c r="A31" s="29" t="s">
        <v>123</v>
      </c>
      <c r="B31" s="62" t="s">
        <v>135</v>
      </c>
      <c r="C31" s="26"/>
      <c r="D31" s="56"/>
      <c r="E31" s="166" t="s">
        <v>136</v>
      </c>
      <c r="G31" s="136"/>
      <c r="H31" s="136"/>
      <c r="I31" s="137"/>
      <c r="J31" s="138" t="str">
        <f>IF(B31= M75, "A substantial increase in pollinator diversity is possible when plants are in bloom from early to late in the season, which provides a continuous food supply. Early blooming flowers may be especially helpful for reproductive success for some species.", "-")</f>
        <v>-</v>
      </c>
    </row>
    <row r="32" spans="1:14" ht="51" customHeight="1">
      <c r="A32" s="29" t="s">
        <v>178</v>
      </c>
      <c r="B32" s="62" t="s">
        <v>135</v>
      </c>
      <c r="C32" s="26"/>
      <c r="D32" s="56"/>
      <c r="E32" s="140"/>
      <c r="G32" s="136"/>
      <c r="H32" s="136"/>
      <c r="I32" s="137"/>
      <c r="J32" s="138" t="str">
        <f>IF(B32=M75, "Pollinators are more likely to utilize plants when grouped into clumps (forming a solid block) of at least 3 ft x 3 ft or larger", "-")</f>
        <v>-</v>
      </c>
    </row>
    <row r="33" spans="1:10" ht="48" customHeight="1">
      <c r="A33" s="29" t="s">
        <v>179</v>
      </c>
      <c r="B33" s="77" t="s">
        <v>199</v>
      </c>
      <c r="C33" s="26"/>
      <c r="D33" s="56"/>
      <c r="E33" s="166" t="s">
        <v>137</v>
      </c>
      <c r="G33" s="168">
        <f>IF(B33=M93,0,G28)</f>
        <v>13394.5</v>
      </c>
      <c r="H33" s="136"/>
      <c r="I33" s="138">
        <f>IF(B33=M91,((G35*1.16)), 0)</f>
        <v>20716.826666666664</v>
      </c>
      <c r="J33" s="138"/>
    </row>
    <row r="34" spans="1:10" ht="72" customHeight="1">
      <c r="A34" s="29" t="s">
        <v>76</v>
      </c>
      <c r="B34" s="76" t="s">
        <v>197</v>
      </c>
      <c r="C34" s="26"/>
      <c r="D34" s="56"/>
      <c r="E34" s="166" t="s">
        <v>60</v>
      </c>
      <c r="G34" s="169">
        <f>IF(B34=M104, (G28 / 0.75), IF(B34=M105, (G28 / 0.9),0))</f>
        <v>17859.333333333332</v>
      </c>
      <c r="H34" s="136"/>
      <c r="I34" s="138"/>
      <c r="J34" s="138"/>
    </row>
    <row r="35" spans="1:10" ht="54" customHeight="1">
      <c r="A35" s="29" t="s">
        <v>151</v>
      </c>
      <c r="B35" s="62" t="s">
        <v>135</v>
      </c>
      <c r="C35" s="26"/>
      <c r="D35" s="56"/>
      <c r="E35" s="166" t="s">
        <v>193</v>
      </c>
      <c r="G35" s="169">
        <f>IF(B35=M75, (G34*0.85), G34)</f>
        <v>17859.333333333332</v>
      </c>
      <c r="H35" s="136"/>
      <c r="I35" s="138"/>
      <c r="J35" s="138"/>
    </row>
    <row r="36" spans="1:10" ht="58.95" customHeight="1">
      <c r="A36" s="29" t="s">
        <v>127</v>
      </c>
      <c r="B36" s="44" t="s">
        <v>196</v>
      </c>
      <c r="C36" s="26"/>
      <c r="D36" s="56"/>
      <c r="E36" s="166" t="s">
        <v>88</v>
      </c>
      <c r="G36" s="136"/>
      <c r="H36" s="136"/>
      <c r="I36" s="137">
        <f>IF(B36=M95,(B23*7.7),IF(B36=M96,(B23*(3.16)),0))</f>
        <v>7700</v>
      </c>
      <c r="J36" s="138" t="str">
        <f>IF(B36=M95,"-","Pesticide exposure is one stressor that is linked with declining pollinator health. By minimizing or eliminating your pesticide use, you are reducing risks to honey bees and other pollinators.")</f>
        <v>-</v>
      </c>
    </row>
    <row r="37" spans="1:10" ht="69.599999999999994" customHeight="1">
      <c r="A37" s="29" t="s">
        <v>128</v>
      </c>
      <c r="B37" s="62" t="s">
        <v>135</v>
      </c>
      <c r="C37" s="30"/>
      <c r="D37" s="57"/>
      <c r="E37" s="166" t="s">
        <v>143</v>
      </c>
      <c r="G37" s="169" t="s">
        <v>191</v>
      </c>
      <c r="H37" s="136"/>
      <c r="I37" s="138" t="s">
        <v>190</v>
      </c>
      <c r="J37" s="138"/>
    </row>
    <row r="38" spans="1:10" ht="49.95" customHeight="1">
      <c r="A38" s="29" t="s">
        <v>129</v>
      </c>
      <c r="B38" s="62" t="s">
        <v>3</v>
      </c>
      <c r="C38" s="26"/>
      <c r="D38" s="56"/>
      <c r="E38" s="140"/>
      <c r="G38" s="136"/>
      <c r="H38" s="136"/>
      <c r="I38" s="137">
        <f>IF(B38=M99,(B14*2.23),IF(B38=M100,(B14*1.12),IF(B38=M101,(B14*0.56),IF(B38=M102,(B14*0.25),0))))</f>
        <v>2230</v>
      </c>
      <c r="J38" s="138"/>
    </row>
    <row r="39" spans="1:10" ht="25.95" customHeight="1" thickBot="1">
      <c r="A39" s="31"/>
      <c r="B39" s="32"/>
      <c r="C39" s="33"/>
      <c r="D39" s="56"/>
      <c r="E39" s="170"/>
      <c r="G39" s="100"/>
      <c r="H39" s="100"/>
      <c r="I39" s="101"/>
      <c r="J39" s="102"/>
    </row>
    <row r="40" spans="1:10" ht="10.050000000000001" customHeight="1" thickTop="1">
      <c r="A40" s="4"/>
      <c r="E40" s="174"/>
      <c r="G40" s="100"/>
      <c r="H40" s="100"/>
      <c r="I40" s="101"/>
      <c r="J40" s="102"/>
    </row>
    <row r="41" spans="1:10" ht="37.049999999999997" hidden="1" customHeight="1" thickTop="1">
      <c r="A41" s="175" t="s">
        <v>11</v>
      </c>
      <c r="B41" s="176"/>
      <c r="C41" s="177"/>
      <c r="D41" s="178"/>
      <c r="E41" s="179"/>
      <c r="F41" s="180"/>
      <c r="G41" s="181"/>
      <c r="H41" s="182"/>
      <c r="I41" s="183"/>
      <c r="J41" s="184"/>
    </row>
    <row r="42" spans="1:10" ht="40.049999999999997" hidden="1" customHeight="1" thickTop="1">
      <c r="A42" s="185" t="s">
        <v>6</v>
      </c>
      <c r="B42" s="186" t="s">
        <v>0</v>
      </c>
      <c r="C42" s="187"/>
      <c r="E42" s="188"/>
      <c r="G42" s="189">
        <f>IF(B33=M91, G35, 0)</f>
        <v>17859.333333333332</v>
      </c>
      <c r="H42" s="100"/>
      <c r="I42" s="101"/>
      <c r="J42" s="102"/>
    </row>
    <row r="43" spans="1:10" ht="40.049999999999997" hidden="1" customHeight="1" thickTop="1">
      <c r="A43" s="185" t="s">
        <v>53</v>
      </c>
      <c r="B43" s="186" t="s">
        <v>54</v>
      </c>
      <c r="C43" s="187"/>
      <c r="E43" s="188"/>
      <c r="G43" s="189">
        <f>IF(G33=0,0,G35)</f>
        <v>17859.333333333332</v>
      </c>
      <c r="H43" s="100"/>
      <c r="I43" s="101"/>
      <c r="J43" s="102"/>
    </row>
    <row r="44" spans="1:10" ht="39" hidden="1" customHeight="1" thickTop="1">
      <c r="A44" s="185" t="s">
        <v>51</v>
      </c>
      <c r="B44" s="186" t="s">
        <v>49</v>
      </c>
      <c r="C44" s="187"/>
      <c r="E44" s="188"/>
      <c r="G44" s="189">
        <f>H23</f>
        <v>-297400</v>
      </c>
      <c r="H44" s="100"/>
      <c r="I44" s="101"/>
      <c r="J44" s="102"/>
    </row>
    <row r="45" spans="1:10" ht="34.049999999999997" hidden="1" customHeight="1" thickTop="1">
      <c r="A45" s="190" t="s">
        <v>7</v>
      </c>
      <c r="B45" s="186" t="s">
        <v>48</v>
      </c>
      <c r="C45" s="187"/>
      <c r="E45" s="188"/>
      <c r="G45" s="189">
        <f>SUM(G46:G47)</f>
        <v>14846.826666666664</v>
      </c>
      <c r="H45" s="100"/>
      <c r="I45" s="101"/>
      <c r="J45" s="102"/>
    </row>
    <row r="46" spans="1:10" ht="27" hidden="1" customHeight="1" thickTop="1">
      <c r="A46" s="191" t="s">
        <v>52</v>
      </c>
      <c r="B46" s="186" t="s">
        <v>48</v>
      </c>
      <c r="C46" s="187"/>
      <c r="E46" s="188"/>
      <c r="G46" s="189">
        <f>I23</f>
        <v>-15800</v>
      </c>
      <c r="H46" s="100"/>
      <c r="I46" s="101"/>
      <c r="J46" s="102"/>
    </row>
    <row r="47" spans="1:10" ht="27" hidden="1" customHeight="1" thickTop="1">
      <c r="A47" s="191" t="s">
        <v>134</v>
      </c>
      <c r="B47" s="186" t="s">
        <v>48</v>
      </c>
      <c r="C47" s="187"/>
      <c r="E47" s="188"/>
      <c r="G47" s="189">
        <f>SUM(I33, I36, I38)</f>
        <v>30646.826666666664</v>
      </c>
      <c r="H47" s="100"/>
      <c r="I47" s="101"/>
      <c r="J47" s="102"/>
    </row>
    <row r="48" spans="1:10" ht="27" hidden="1" customHeight="1" thickTop="1">
      <c r="A48" s="191"/>
      <c r="B48" s="186"/>
      <c r="C48" s="187"/>
      <c r="E48" s="188"/>
      <c r="G48" s="189"/>
      <c r="H48" s="100"/>
      <c r="I48" s="101"/>
      <c r="J48" s="102"/>
    </row>
    <row r="49" spans="1:10" ht="27" hidden="1" customHeight="1" thickTop="1">
      <c r="A49" s="192" t="s">
        <v>10</v>
      </c>
      <c r="B49" s="186" t="s">
        <v>97</v>
      </c>
      <c r="C49" s="187"/>
      <c r="E49" s="188"/>
      <c r="G49" s="189">
        <f>6-(COUNTIF(J27:J36, "-"))</f>
        <v>0</v>
      </c>
      <c r="H49" s="100"/>
      <c r="I49" s="101"/>
      <c r="J49" s="102"/>
    </row>
    <row r="50" spans="1:10" ht="15.6" hidden="1" thickTop="1"/>
    <row r="51" spans="1:10" ht="36" hidden="1" customHeight="1" thickTop="1">
      <c r="A51" s="194" t="s">
        <v>91</v>
      </c>
      <c r="B51" s="195"/>
      <c r="C51" s="196"/>
      <c r="E51" s="197"/>
      <c r="G51" s="198"/>
    </row>
    <row r="52" spans="1:10" ht="15.6" hidden="1" thickTop="1">
      <c r="A52" s="113" t="s">
        <v>98</v>
      </c>
      <c r="B52" s="195"/>
      <c r="C52" s="196"/>
      <c r="E52" s="197"/>
      <c r="G52" s="198">
        <f>(B23*((0.7*B4)-(0.5*B9))*0.623) / 0.75</f>
        <v>17859.333333333332</v>
      </c>
    </row>
    <row r="53" spans="1:10" ht="15.6" hidden="1" thickTop="1">
      <c r="A53" s="113" t="s">
        <v>30</v>
      </c>
      <c r="B53" s="195"/>
      <c r="C53" s="196"/>
      <c r="E53" s="197"/>
      <c r="G53" s="198">
        <f>(B23*(2.23+7.7-15.8))+(G52*(1.16))</f>
        <v>14846.826666666664</v>
      </c>
    </row>
    <row r="54" spans="1:10" ht="15.6" hidden="1" thickTop="1">
      <c r="A54" s="113"/>
      <c r="B54" s="195"/>
      <c r="C54" s="196"/>
      <c r="E54" s="197"/>
      <c r="G54" s="198"/>
    </row>
    <row r="55" spans="1:10" ht="15.6" hidden="1" thickTop="1">
      <c r="A55" s="113"/>
      <c r="B55" s="195"/>
      <c r="C55" s="196"/>
      <c r="E55" s="197"/>
      <c r="G55" s="198"/>
    </row>
    <row r="56" spans="1:10" ht="15.6" hidden="1" thickTop="1">
      <c r="A56" s="113"/>
      <c r="B56" s="195"/>
      <c r="C56" s="196"/>
      <c r="E56" s="197"/>
      <c r="G56" s="198"/>
    </row>
    <row r="57" spans="1:10" hidden="1"/>
    <row r="58" spans="1:10" ht="27" customHeight="1">
      <c r="C58" s="199"/>
      <c r="D58" s="200"/>
      <c r="E58" s="201" t="s">
        <v>126</v>
      </c>
    </row>
    <row r="59" spans="1:10">
      <c r="C59" s="199"/>
      <c r="D59" s="202" t="s">
        <v>153</v>
      </c>
      <c r="E59" s="203" t="s">
        <v>16</v>
      </c>
    </row>
    <row r="60" spans="1:10">
      <c r="C60" s="199"/>
      <c r="D60" s="202" t="s">
        <v>154</v>
      </c>
      <c r="E60" s="204" t="s">
        <v>39</v>
      </c>
    </row>
    <row r="61" spans="1:10">
      <c r="C61" s="199"/>
      <c r="D61" s="202" t="s">
        <v>106</v>
      </c>
      <c r="E61" s="203" t="s">
        <v>64</v>
      </c>
    </row>
    <row r="62" spans="1:10">
      <c r="C62" s="199"/>
      <c r="D62" s="202" t="s">
        <v>155</v>
      </c>
      <c r="E62" s="203" t="s">
        <v>40</v>
      </c>
    </row>
    <row r="63" spans="1:10">
      <c r="C63" s="199"/>
      <c r="D63" s="202" t="s">
        <v>156</v>
      </c>
      <c r="E63" s="204" t="s">
        <v>63</v>
      </c>
    </row>
    <row r="64" spans="1:10">
      <c r="C64" s="199"/>
      <c r="D64" s="202" t="s">
        <v>152</v>
      </c>
      <c r="E64" s="203" t="s">
        <v>41</v>
      </c>
    </row>
    <row r="65" spans="3:13" ht="27.6">
      <c r="C65" s="199"/>
      <c r="D65" s="202" t="s">
        <v>157</v>
      </c>
      <c r="E65" s="203" t="s">
        <v>46</v>
      </c>
    </row>
    <row r="66" spans="3:13">
      <c r="C66" s="199"/>
      <c r="D66" s="202" t="s">
        <v>158</v>
      </c>
      <c r="E66" s="203" t="s">
        <v>47</v>
      </c>
    </row>
    <row r="67" spans="3:13" ht="27.6">
      <c r="C67" s="199"/>
      <c r="D67" s="202" t="s">
        <v>159</v>
      </c>
      <c r="E67" s="203" t="s">
        <v>138</v>
      </c>
    </row>
    <row r="68" spans="3:13">
      <c r="C68" s="199"/>
      <c r="D68" s="202" t="s">
        <v>160</v>
      </c>
      <c r="E68" s="203" t="s">
        <v>161</v>
      </c>
    </row>
    <row r="69" spans="3:13">
      <c r="C69" s="199"/>
      <c r="D69" s="202" t="s">
        <v>162</v>
      </c>
      <c r="E69" s="203" t="s">
        <v>62</v>
      </c>
    </row>
    <row r="70" spans="3:13" ht="27.6">
      <c r="C70" s="199"/>
      <c r="D70" s="202" t="s">
        <v>163</v>
      </c>
      <c r="E70" s="203" t="s">
        <v>116</v>
      </c>
    </row>
    <row r="71" spans="3:13">
      <c r="C71" s="199"/>
      <c r="D71" s="202" t="s">
        <v>164</v>
      </c>
      <c r="E71" s="203" t="s">
        <v>57</v>
      </c>
    </row>
    <row r="72" spans="3:13">
      <c r="C72" s="199"/>
      <c r="D72" s="202" t="s">
        <v>165</v>
      </c>
      <c r="E72" s="203" t="s">
        <v>56</v>
      </c>
    </row>
    <row r="73" spans="3:13">
      <c r="C73" s="199"/>
      <c r="D73" s="202" t="s">
        <v>166</v>
      </c>
      <c r="E73" s="203" t="s">
        <v>55</v>
      </c>
    </row>
    <row r="74" spans="3:13">
      <c r="C74" s="199"/>
      <c r="D74" s="200"/>
      <c r="E74" s="205"/>
    </row>
    <row r="75" spans="3:13">
      <c r="M75" s="206" t="s">
        <v>132</v>
      </c>
    </row>
    <row r="76" spans="3:13">
      <c r="M76" s="206" t="s">
        <v>133</v>
      </c>
    </row>
    <row r="77" spans="3:13">
      <c r="M77" s="206"/>
    </row>
    <row r="78" spans="3:13">
      <c r="E78" s="174"/>
      <c r="M78" s="206"/>
    </row>
    <row r="79" spans="3:13">
      <c r="M79" s="207" t="s">
        <v>83</v>
      </c>
    </row>
    <row r="80" spans="3:13">
      <c r="M80" s="206" t="s">
        <v>84</v>
      </c>
    </row>
    <row r="81" spans="13:13">
      <c r="M81" s="206" t="s">
        <v>100</v>
      </c>
    </row>
    <row r="82" spans="13:13">
      <c r="M82" s="206" t="s">
        <v>85</v>
      </c>
    </row>
    <row r="83" spans="13:13">
      <c r="M83" s="206"/>
    </row>
    <row r="84" spans="13:13">
      <c r="M84" s="206">
        <v>0</v>
      </c>
    </row>
    <row r="85" spans="13:13">
      <c r="M85" s="206" t="s">
        <v>102</v>
      </c>
    </row>
    <row r="86" spans="13:13">
      <c r="M86" s="206" t="s">
        <v>103</v>
      </c>
    </row>
    <row r="87" spans="13:13">
      <c r="M87" s="206" t="s">
        <v>104</v>
      </c>
    </row>
    <row r="88" spans="13:13">
      <c r="M88" s="206"/>
    </row>
    <row r="89" spans="13:13">
      <c r="M89" s="206"/>
    </row>
    <row r="90" spans="13:13">
      <c r="M90" s="206"/>
    </row>
    <row r="91" spans="13:13">
      <c r="M91" s="206" t="s">
        <v>101</v>
      </c>
    </row>
    <row r="92" spans="13:13">
      <c r="M92" s="206" t="s">
        <v>105</v>
      </c>
    </row>
    <row r="93" spans="13:13">
      <c r="M93" s="206" t="s">
        <v>107</v>
      </c>
    </row>
    <row r="94" spans="13:13">
      <c r="M94" s="206"/>
    </row>
    <row r="95" spans="13:13">
      <c r="M95" s="206" t="s">
        <v>9</v>
      </c>
    </row>
    <row r="96" spans="13:13">
      <c r="M96" s="206" t="s">
        <v>130</v>
      </c>
    </row>
    <row r="97" spans="13:13">
      <c r="M97" s="206" t="s">
        <v>131</v>
      </c>
    </row>
    <row r="98" spans="13:13">
      <c r="M98" s="206"/>
    </row>
    <row r="99" spans="13:13">
      <c r="M99" s="206" t="s">
        <v>71</v>
      </c>
    </row>
    <row r="100" spans="13:13">
      <c r="M100" s="206" t="s">
        <v>72</v>
      </c>
    </row>
    <row r="101" spans="13:13">
      <c r="M101" s="206" t="s">
        <v>73</v>
      </c>
    </row>
    <row r="102" spans="13:13">
      <c r="M102" s="206" t="s">
        <v>50</v>
      </c>
    </row>
    <row r="103" spans="13:13">
      <c r="M103" s="206" t="s">
        <v>42</v>
      </c>
    </row>
    <row r="104" spans="13:13">
      <c r="M104" s="206" t="s">
        <v>43</v>
      </c>
    </row>
    <row r="105" spans="13:13">
      <c r="M105" s="206" t="s">
        <v>61</v>
      </c>
    </row>
    <row r="106" spans="13:13">
      <c r="M106" s="206" t="s">
        <v>29</v>
      </c>
    </row>
    <row r="107" spans="13:13">
      <c r="M107" s="206"/>
    </row>
    <row r="108" spans="13:13">
      <c r="M108" s="207" t="s">
        <v>83</v>
      </c>
    </row>
    <row r="109" spans="13:13">
      <c r="M109" s="206" t="s">
        <v>147</v>
      </c>
    </row>
    <row r="110" spans="13:13">
      <c r="M110" s="206" t="s">
        <v>148</v>
      </c>
    </row>
    <row r="111" spans="13:13">
      <c r="M111" s="206" t="s">
        <v>149</v>
      </c>
    </row>
    <row r="112" spans="13:13">
      <c r="M112" s="206" t="s">
        <v>150</v>
      </c>
    </row>
  </sheetData>
  <sheetProtection algorithmName="SHA-512" hashValue="E2gPNzQM1zRcsJO+ByFAAA9OUOHm4S7Bu7FLIwwSr/NE41n+HWVdPaAPP2iUxb7n9aTXFdL+zLg4lw4ns/9s4g==" saltValue="jh+gC7TmLk+yIwu7Pm+Fcg==" spinCount="100000" sheet="1" objects="1" scenarios="1"/>
  <protectedRanges>
    <protectedRange algorithmName="SHA-512" hashValue="yx7P0Qo4zBFGbVmeRCBvySFquaViwVIn1A/m9OBN7Hr7ED0GjxD97JfljPaIffnpgbQl0q3mNLHA7BYgc6YpOQ==" saltValue="kXovK1Z/FnaVs7c5coLeCQ==" spinCount="100000" sqref="B4 B9 B14:B18 B20:B22 B27:B38" name="Inputs" securityDescriptor="O:WDG:WDD:(A;;CC;;;BA)(A;;CC;;;BG)(A;;CC;;;BU)"/>
  </protectedRanges>
  <mergeCells count="6">
    <mergeCell ref="E9:E10"/>
    <mergeCell ref="E4:E5"/>
    <mergeCell ref="A12:B12"/>
    <mergeCell ref="A2:C2"/>
    <mergeCell ref="A25:C25"/>
    <mergeCell ref="A7:C7"/>
  </mergeCells>
  <phoneticPr fontId="1" type="noConversion"/>
  <dataValidations count="8">
    <dataValidation type="list" allowBlank="1" showInputMessage="1" showErrorMessage="1" sqref="B29" xr:uid="{00000000-0002-0000-0100-000000000000}">
      <formula1>$M$84:$M$87</formula1>
    </dataValidation>
    <dataValidation type="list" allowBlank="1" showInputMessage="1" showErrorMessage="1" sqref="B37 B30:B32 B35" xr:uid="{00000000-0002-0000-0100-000001000000}">
      <formula1>$M$75:$M$76</formula1>
    </dataValidation>
    <dataValidation type="list" allowBlank="1" showInputMessage="1" showErrorMessage="1" sqref="B38" xr:uid="{00000000-0002-0000-0100-000002000000}">
      <formula1>$M$99:$M$103</formula1>
    </dataValidation>
    <dataValidation type="whole" showInputMessage="1" showErrorMessage="1" errorTitle="Must be between 0 and 100" promptTitle="Enter value between 0 and 100" sqref="B28" xr:uid="{00000000-0002-0000-0100-000003000000}">
      <formula1>0</formula1>
      <formula2>100</formula2>
    </dataValidation>
    <dataValidation type="list" allowBlank="1" showInputMessage="1" showErrorMessage="1" sqref="B27" xr:uid="{00000000-0002-0000-0100-000004000000}">
      <formula1>$M$79:$M$82</formula1>
    </dataValidation>
    <dataValidation type="list" allowBlank="1" showInputMessage="1" showErrorMessage="1" sqref="B36" xr:uid="{00000000-0002-0000-0100-000005000000}">
      <formula1>$M$95:$M$98</formula1>
    </dataValidation>
    <dataValidation type="list" allowBlank="1" showInputMessage="1" showErrorMessage="1" sqref="B33" xr:uid="{00000000-0002-0000-0100-000006000000}">
      <formula1>$M$91:$M$93</formula1>
    </dataValidation>
    <dataValidation type="list" allowBlank="1" showInputMessage="1" showErrorMessage="1" sqref="B34" xr:uid="{00000000-0002-0000-0100-000007000000}">
      <formula1>$M$104:$M$106</formula1>
    </dataValidation>
  </dataValidations>
  <pageMargins left="0.75" right="0.75" top="1" bottom="1" header="0.5" footer="0.5"/>
  <pageSetup orientation="portrait"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workbookViewId="0">
      <selection activeCell="B20" sqref="B20:D20"/>
    </sheetView>
  </sheetViews>
  <sheetFormatPr defaultColWidth="10.7265625" defaultRowHeight="13.2"/>
  <cols>
    <col min="1" max="1" width="10.7265625" style="1"/>
    <col min="2" max="2" width="21.7265625" style="1" customWidth="1"/>
    <col min="3" max="3" width="23.54296875" style="1" customWidth="1"/>
    <col min="4" max="4" width="27.81640625" style="1" customWidth="1"/>
    <col min="5" max="5" width="23.453125" style="1" customWidth="1"/>
    <col min="6" max="16384" width="10.7265625" style="1"/>
  </cols>
  <sheetData>
    <row r="1" spans="1:10" ht="43.95" customHeight="1">
      <c r="A1" s="63" t="s">
        <v>125</v>
      </c>
      <c r="B1" s="64"/>
      <c r="C1" s="64"/>
      <c r="D1" s="65"/>
      <c r="E1" s="3"/>
      <c r="F1" s="3"/>
    </row>
    <row r="2" spans="1:10" ht="52.95" customHeight="1">
      <c r="A2" s="219" t="s">
        <v>141</v>
      </c>
      <c r="B2" s="220"/>
      <c r="C2" s="220"/>
      <c r="D2" s="221"/>
      <c r="E2" s="2"/>
      <c r="F2" s="2"/>
    </row>
    <row r="3" spans="1:10" ht="10.95" customHeight="1">
      <c r="A3" s="10"/>
      <c r="B3" s="11"/>
      <c r="C3" s="11"/>
      <c r="D3" s="12"/>
      <c r="E3" s="2"/>
      <c r="F3" s="2"/>
    </row>
    <row r="4" spans="1:10" ht="61.05" customHeight="1">
      <c r="A4" s="222" t="s">
        <v>78</v>
      </c>
      <c r="B4" s="223"/>
      <c r="C4" s="223"/>
      <c r="D4" s="224"/>
      <c r="E4" s="2"/>
      <c r="F4" s="2"/>
    </row>
    <row r="5" spans="1:10" ht="82.95" customHeight="1">
      <c r="A5" s="10"/>
      <c r="B5" s="232" t="s">
        <v>58</v>
      </c>
      <c r="C5" s="234" t="s">
        <v>77</v>
      </c>
      <c r="D5" s="238" t="s">
        <v>68</v>
      </c>
      <c r="F5" s="2"/>
    </row>
    <row r="6" spans="1:10" ht="25.95" customHeight="1">
      <c r="A6" s="10"/>
      <c r="B6" s="5">
        <f>Inputs!G52</f>
        <v>17859.333333333332</v>
      </c>
      <c r="C6" s="5">
        <f>Inputs!G43</f>
        <v>17859.333333333332</v>
      </c>
      <c r="D6" s="13">
        <f>(B6-C6) / B6</f>
        <v>0</v>
      </c>
      <c r="F6" s="2"/>
    </row>
    <row r="7" spans="1:10" ht="36" customHeight="1">
      <c r="A7" s="10"/>
      <c r="B7" s="6" t="s">
        <v>89</v>
      </c>
      <c r="C7" s="6" t="s">
        <v>32</v>
      </c>
      <c r="D7" s="14"/>
      <c r="F7" s="2"/>
    </row>
    <row r="8" spans="1:10" ht="16.95" customHeight="1">
      <c r="A8" s="10"/>
      <c r="B8" s="66"/>
      <c r="C8" s="66"/>
      <c r="D8" s="67"/>
      <c r="E8" s="2"/>
      <c r="F8" s="2"/>
    </row>
    <row r="9" spans="1:10" ht="49.5" customHeight="1">
      <c r="A9" s="10"/>
      <c r="B9" s="227" t="str">
        <f>IF(Inputs!G43&gt;0,IF(Inputs!G42=0,"ADDITIONAL BENEFIT:  Your landscape is irrigated with harvested rainwater or graywater, which conserves "&amp;TEXT(C6,"0")&amp;" gallons of potable high-quality drinking water each year"," ")," ")</f>
        <v xml:space="preserve"> </v>
      </c>
      <c r="C9" s="228"/>
      <c r="D9" s="229"/>
      <c r="E9" s="2"/>
      <c r="F9" s="2"/>
    </row>
    <row r="10" spans="1:10" ht="15.6">
      <c r="A10" s="10"/>
      <c r="B10" s="68"/>
      <c r="C10" s="68"/>
      <c r="D10" s="69"/>
      <c r="E10" s="2"/>
      <c r="F10" s="2"/>
    </row>
    <row r="11" spans="1:10" ht="67.95" customHeight="1">
      <c r="A11" s="222" t="s">
        <v>142</v>
      </c>
      <c r="B11" s="223"/>
      <c r="C11" s="223"/>
      <c r="D11" s="224"/>
      <c r="E11" s="2"/>
      <c r="F11" s="2"/>
    </row>
    <row r="12" spans="1:10" ht="72" customHeight="1">
      <c r="A12" s="10"/>
      <c r="B12" s="232" t="s">
        <v>75</v>
      </c>
      <c r="C12" s="235" t="s">
        <v>17</v>
      </c>
      <c r="D12" s="238" t="s">
        <v>186</v>
      </c>
      <c r="E12" s="2"/>
      <c r="F12" s="2"/>
      <c r="J12" s="3"/>
    </row>
    <row r="13" spans="1:10" ht="28.95" customHeight="1">
      <c r="A13" s="10"/>
      <c r="B13" s="7">
        <f>Inputs!G53</f>
        <v>14846.826666666664</v>
      </c>
      <c r="C13" s="8">
        <f>Inputs!G45</f>
        <v>14846.826666666664</v>
      </c>
      <c r="D13" s="13">
        <f>(B13-C13) / B13</f>
        <v>0</v>
      </c>
      <c r="E13" s="2"/>
      <c r="F13" s="2"/>
    </row>
    <row r="14" spans="1:10" ht="36" customHeight="1">
      <c r="A14" s="16"/>
      <c r="B14" s="6" t="s">
        <v>70</v>
      </c>
      <c r="C14" s="9" t="s">
        <v>70</v>
      </c>
      <c r="D14" s="17"/>
      <c r="E14" s="2"/>
      <c r="F14" s="2"/>
    </row>
    <row r="15" spans="1:10" ht="15">
      <c r="A15" s="16"/>
      <c r="B15" s="15"/>
      <c r="C15" s="18"/>
      <c r="D15" s="19"/>
      <c r="E15" s="2"/>
      <c r="F15" s="2"/>
    </row>
    <row r="16" spans="1:10" ht="84" customHeight="1">
      <c r="A16" s="20"/>
      <c r="B16" s="225" t="s">
        <v>4</v>
      </c>
      <c r="C16" s="225"/>
      <c r="D16" s="226"/>
    </row>
    <row r="17" spans="1:4">
      <c r="A17" s="20"/>
      <c r="B17" s="15"/>
      <c r="C17" s="15"/>
      <c r="D17" s="21"/>
    </row>
    <row r="18" spans="1:4">
      <c r="A18" s="20"/>
      <c r="B18" s="15"/>
      <c r="C18" s="15"/>
      <c r="D18" s="21"/>
    </row>
    <row r="19" spans="1:4" ht="70.95" customHeight="1">
      <c r="A19" s="222" t="s">
        <v>45</v>
      </c>
      <c r="B19" s="223"/>
      <c r="C19" s="223"/>
      <c r="D19" s="224"/>
    </row>
    <row r="20" spans="1:4" ht="52.95" customHeight="1">
      <c r="A20" s="10"/>
      <c r="B20" s="239" t="s">
        <v>114</v>
      </c>
      <c r="C20" s="240"/>
      <c r="D20" s="241"/>
    </row>
    <row r="21" spans="1:4" ht="63" customHeight="1">
      <c r="A21" s="10"/>
      <c r="B21" s="214" t="str">
        <f>IF(Inputs!G49=1,"Your landscape incorporates 1 pollinator-friendly practice. Studies suggests that you could see the following benefits to pollinators as a result of these actions, especially in areas with good sun exposure.",IF(Inputs!G49&gt;1,"Your landscape incorporates "&amp;Inputs!G49&amp;" pollinator-friendly practices.  Studies suggests that you could see the following benefits to pollinators as a result of these actions, especially in areas with good sun exposure.","Based on your landscape inputs, your landscape provides minimal benefits to pollinators."))</f>
        <v>Based on your landscape inputs, your landscape provides minimal benefits to pollinators.</v>
      </c>
      <c r="C21" s="215"/>
      <c r="D21" s="216"/>
    </row>
    <row r="22" spans="1:4" ht="72.75" customHeight="1">
      <c r="A22" s="236" t="s">
        <v>187</v>
      </c>
      <c r="B22" s="233" t="s">
        <v>99</v>
      </c>
      <c r="C22" s="217" t="str">
        <f>Inputs!J27</f>
        <v>-</v>
      </c>
      <c r="D22" s="218"/>
    </row>
    <row r="23" spans="1:4" ht="71.25" customHeight="1">
      <c r="A23" s="236"/>
      <c r="B23" s="233" t="s">
        <v>94</v>
      </c>
      <c r="C23" s="217" t="str">
        <f>Inputs!J29</f>
        <v>-</v>
      </c>
      <c r="D23" s="218"/>
    </row>
    <row r="24" spans="1:4" ht="66" customHeight="1">
      <c r="A24" s="236"/>
      <c r="B24" s="233" t="s">
        <v>95</v>
      </c>
      <c r="C24" s="217" t="str">
        <f>Inputs!J30</f>
        <v>-</v>
      </c>
      <c r="D24" s="218"/>
    </row>
    <row r="25" spans="1:4" ht="78" customHeight="1">
      <c r="A25" s="236"/>
      <c r="B25" s="233" t="s">
        <v>37</v>
      </c>
      <c r="C25" s="217" t="str">
        <f>Inputs!J31</f>
        <v>-</v>
      </c>
      <c r="D25" s="218"/>
    </row>
    <row r="26" spans="1:4" ht="54" customHeight="1">
      <c r="A26" s="236"/>
      <c r="B26" s="233" t="s">
        <v>38</v>
      </c>
      <c r="C26" s="217" t="str">
        <f>Inputs!J32</f>
        <v>-</v>
      </c>
      <c r="D26" s="218"/>
    </row>
    <row r="27" spans="1:4" ht="46.95" customHeight="1">
      <c r="A27" s="237"/>
      <c r="B27" s="233" t="s">
        <v>96</v>
      </c>
      <c r="C27" s="217" t="str">
        <f>Inputs!J36</f>
        <v>-</v>
      </c>
      <c r="D27" s="218"/>
    </row>
    <row r="28" spans="1:4">
      <c r="A28" s="20"/>
      <c r="B28" s="15"/>
      <c r="C28" s="15"/>
      <c r="D28" s="21"/>
    </row>
    <row r="29" spans="1:4" ht="13.8" thickBot="1">
      <c r="A29" s="22"/>
      <c r="B29" s="23"/>
      <c r="C29" s="23"/>
      <c r="D29" s="24"/>
    </row>
    <row r="30" spans="1:4" ht="15" customHeight="1"/>
    <row r="31" spans="1:4" ht="22.5" customHeight="1">
      <c r="A31" s="213" t="s">
        <v>5</v>
      </c>
      <c r="B31" s="213"/>
      <c r="C31" s="213"/>
      <c r="D31" s="213"/>
    </row>
    <row r="32" spans="1:4" ht="18" customHeight="1">
      <c r="A32" s="213"/>
      <c r="B32" s="213"/>
      <c r="C32" s="213"/>
      <c r="D32" s="213"/>
    </row>
    <row r="33" spans="1:4" ht="15.75" customHeight="1">
      <c r="A33" s="213"/>
      <c r="B33" s="213"/>
      <c r="C33" s="213"/>
      <c r="D33" s="213"/>
    </row>
    <row r="34" spans="1:4" ht="24" customHeight="1">
      <c r="A34" s="213"/>
      <c r="B34" s="213"/>
      <c r="C34" s="213"/>
      <c r="D34" s="213"/>
    </row>
  </sheetData>
  <sheetProtection algorithmName="SHA-512" hashValue="DqbAcoyPa8g7ZEjdquWJhG/OMLejzZdMUsO1zsYPmQvJuzfI1hnzcdPYqMKhG5icuJGki8JyHbvzNd73peMrbg==" saltValue="987GQz9Tnky1dTcT5i6AAw==" spinCount="100000" sheet="1" objects="1" scenarios="1"/>
  <mergeCells count="16">
    <mergeCell ref="A2:D2"/>
    <mergeCell ref="A4:D4"/>
    <mergeCell ref="A19:D19"/>
    <mergeCell ref="A11:D11"/>
    <mergeCell ref="B16:D16"/>
    <mergeCell ref="B9:D9"/>
    <mergeCell ref="A31:D34"/>
    <mergeCell ref="A22:A27"/>
    <mergeCell ref="B20:D20"/>
    <mergeCell ref="B21:D21"/>
    <mergeCell ref="C25:D25"/>
    <mergeCell ref="C26:D26"/>
    <mergeCell ref="C27:D27"/>
    <mergeCell ref="C22:D22"/>
    <mergeCell ref="C23:D23"/>
    <mergeCell ref="C24:D24"/>
  </mergeCells>
  <phoneticPr fontId="1"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activeCell="F8" sqref="F8"/>
    </sheetView>
  </sheetViews>
  <sheetFormatPr defaultColWidth="11" defaultRowHeight="12.6"/>
  <cols>
    <col min="1" max="1" width="17.1796875" customWidth="1"/>
    <col min="2" max="2" width="7" customWidth="1"/>
    <col min="3" max="3" width="18" customWidth="1"/>
    <col min="4" max="4" width="14.453125" customWidth="1"/>
  </cols>
  <sheetData>
    <row r="1" spans="1:6" ht="54" customHeight="1">
      <c r="A1" s="230" t="s">
        <v>176</v>
      </c>
      <c r="B1" s="230"/>
      <c r="C1" s="230"/>
      <c r="D1" s="230"/>
    </row>
    <row r="2" spans="1:6" ht="52.95" customHeight="1">
      <c r="A2" s="231" t="s">
        <v>44</v>
      </c>
      <c r="B2" s="231"/>
      <c r="C2" s="231"/>
      <c r="D2" s="231"/>
    </row>
    <row r="3" spans="1:6" ht="51" customHeight="1">
      <c r="A3" s="48" t="s">
        <v>173</v>
      </c>
      <c r="B3" s="49" t="s">
        <v>174</v>
      </c>
      <c r="C3" s="49" t="s">
        <v>117</v>
      </c>
      <c r="D3" s="74" t="s">
        <v>177</v>
      </c>
    </row>
    <row r="4" spans="1:6" ht="15">
      <c r="A4" s="39" t="s">
        <v>184</v>
      </c>
      <c r="B4" s="84" t="s">
        <v>172</v>
      </c>
      <c r="C4" s="85">
        <v>52</v>
      </c>
      <c r="D4" s="84">
        <v>47</v>
      </c>
    </row>
    <row r="5" spans="1:6" ht="15">
      <c r="A5" s="39" t="s">
        <v>171</v>
      </c>
      <c r="B5" s="84" t="s">
        <v>172</v>
      </c>
      <c r="C5" s="84">
        <v>54</v>
      </c>
      <c r="D5" s="84">
        <v>50</v>
      </c>
    </row>
    <row r="6" spans="1:6" ht="15">
      <c r="A6" s="39" t="s">
        <v>23</v>
      </c>
      <c r="B6" s="84" t="s">
        <v>26</v>
      </c>
      <c r="C6" s="84">
        <v>54</v>
      </c>
      <c r="D6" s="84">
        <v>61</v>
      </c>
    </row>
    <row r="7" spans="1:6" ht="15">
      <c r="A7" s="39" t="s">
        <v>183</v>
      </c>
      <c r="B7" s="84" t="s">
        <v>170</v>
      </c>
      <c r="C7" s="85">
        <v>53</v>
      </c>
      <c r="D7" s="84">
        <v>64</v>
      </c>
    </row>
    <row r="8" spans="1:6" ht="15">
      <c r="A8" s="46" t="s">
        <v>169</v>
      </c>
      <c r="B8" s="47" t="s">
        <v>170</v>
      </c>
      <c r="C8" s="47">
        <v>54</v>
      </c>
      <c r="D8" s="47">
        <v>51</v>
      </c>
    </row>
    <row r="9" spans="1:6" ht="15">
      <c r="A9" s="46" t="s">
        <v>167</v>
      </c>
      <c r="B9" s="47" t="s">
        <v>168</v>
      </c>
      <c r="C9" s="47">
        <v>70</v>
      </c>
      <c r="D9" s="47">
        <v>9</v>
      </c>
    </row>
    <row r="10" spans="1:6" ht="15">
      <c r="A10" s="39" t="s">
        <v>18</v>
      </c>
      <c r="B10" s="84" t="s">
        <v>19</v>
      </c>
      <c r="C10" s="84">
        <v>60</v>
      </c>
      <c r="D10" s="84">
        <v>12</v>
      </c>
    </row>
    <row r="11" spans="1:6" ht="15">
      <c r="A11" s="39" t="s">
        <v>182</v>
      </c>
      <c r="B11" s="84" t="s">
        <v>168</v>
      </c>
      <c r="C11" s="85">
        <v>64</v>
      </c>
      <c r="D11" s="84">
        <v>14</v>
      </c>
    </row>
    <row r="12" spans="1:6" ht="15">
      <c r="A12" s="46" t="s">
        <v>119</v>
      </c>
      <c r="B12" s="47" t="s">
        <v>120</v>
      </c>
      <c r="C12" s="47">
        <v>60</v>
      </c>
      <c r="D12" s="47">
        <v>36</v>
      </c>
    </row>
    <row r="13" spans="1:6" ht="15">
      <c r="A13" s="39" t="s">
        <v>181</v>
      </c>
      <c r="B13" s="84" t="s">
        <v>120</v>
      </c>
      <c r="C13" s="85">
        <v>56</v>
      </c>
      <c r="D13" s="84">
        <v>41</v>
      </c>
      <c r="F13" s="82"/>
    </row>
    <row r="14" spans="1:6" ht="15">
      <c r="A14" s="39" t="s">
        <v>24</v>
      </c>
      <c r="B14" s="84" t="s">
        <v>25</v>
      </c>
      <c r="C14" s="84">
        <v>68</v>
      </c>
      <c r="D14" s="84">
        <v>20</v>
      </c>
    </row>
    <row r="15" spans="1:6" ht="15">
      <c r="A15" s="39" t="s">
        <v>180</v>
      </c>
      <c r="B15" s="84" t="s">
        <v>108</v>
      </c>
      <c r="C15" s="84">
        <v>63</v>
      </c>
      <c r="D15" s="84">
        <v>34</v>
      </c>
    </row>
    <row r="16" spans="1:6" ht="15">
      <c r="A16" s="39" t="s">
        <v>21</v>
      </c>
      <c r="B16" s="84" t="s">
        <v>25</v>
      </c>
      <c r="C16" s="84">
        <v>60</v>
      </c>
      <c r="D16" s="84">
        <v>32</v>
      </c>
    </row>
    <row r="17" spans="1:4" ht="15">
      <c r="A17" s="46" t="s">
        <v>121</v>
      </c>
      <c r="B17" s="47" t="s">
        <v>108</v>
      </c>
      <c r="C17" s="47">
        <v>63</v>
      </c>
      <c r="D17" s="47">
        <v>36</v>
      </c>
    </row>
    <row r="18" spans="1:4" ht="15">
      <c r="A18" s="39" t="s">
        <v>20</v>
      </c>
      <c r="B18" s="84" t="s">
        <v>25</v>
      </c>
      <c r="C18" s="84">
        <v>54</v>
      </c>
      <c r="D18" s="84">
        <v>45</v>
      </c>
    </row>
    <row r="19" spans="1:4" ht="15">
      <c r="A19" s="39" t="s">
        <v>22</v>
      </c>
      <c r="B19" s="84" t="s">
        <v>25</v>
      </c>
      <c r="C19" s="84">
        <v>65</v>
      </c>
      <c r="D19" s="84">
        <v>33</v>
      </c>
    </row>
  </sheetData>
  <sheetProtection algorithmName="SHA-512" hashValue="mreKLkJRHKYlU7P07GvhSkIbymWy6sS9eLyx4G/WH0BOtSpbjCBoTxFxrk05ZqSLJvKnT0yXbQXdDTArH2UjJg==" saltValue="C2Tq14veMBcj+1r5KVScqw==" spinCount="100000" sheet="1" objects="1" scenarios="1"/>
  <sortState ref="A4:D19">
    <sortCondition ref="B4:B19"/>
    <sortCondition ref="A4:A19"/>
  </sortState>
  <mergeCells count="2">
    <mergeCell ref="A1:D1"/>
    <mergeCell ref="A2:D2"/>
  </mergeCells>
  <phoneticPr fontId="1"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Inputs</vt:lpstr>
      <vt:lpstr>Results</vt:lpstr>
      <vt:lpstr>ET &amp; Rainfall examples</vt:lpstr>
      <vt:lpstr>Inputs!_ftn1</vt:lpstr>
    </vt:vector>
  </TitlesOfParts>
  <Company>_x001a_Belaire Environmental,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Belaire</dc:creator>
  <cp:lastModifiedBy>Heather</cp:lastModifiedBy>
  <dcterms:created xsi:type="dcterms:W3CDTF">2016-07-09T21:40:35Z</dcterms:created>
  <dcterms:modified xsi:type="dcterms:W3CDTF">2018-03-19T19:41:11Z</dcterms:modified>
</cp:coreProperties>
</file>